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giuditta/Documents/Vacanze Planning/Groenlandia/"/>
    </mc:Choice>
  </mc:AlternateContent>
  <xr:revisionPtr revIDLastSave="0" documentId="13_ncr:1_{69A48895-12B8-4442-B278-10A0650A3FBA}" xr6:coauthVersionLast="47" xr6:coauthVersionMax="47" xr10:uidLastSave="{00000000-0000-0000-0000-000000000000}"/>
  <bookViews>
    <workbookView xWindow="0" yWindow="500" windowWidth="33600" windowHeight="19460" tabRatio="500" xr2:uid="{00000000-000D-0000-FFFF-FFFF00000000}"/>
  </bookViews>
  <sheets>
    <sheet name="Piano Sussistenza" sheetId="1" r:id="rId1"/>
  </sheets>
  <definedNames>
    <definedName name="_xlnm.Print_Area" localSheetId="0">'Piano Sussistenza'!$Q$6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5" i="1" l="1"/>
  <c r="N65" i="1"/>
  <c r="F65" i="1"/>
  <c r="N55" i="1"/>
  <c r="J55" i="1"/>
  <c r="N25" i="1"/>
  <c r="J15" i="1"/>
  <c r="N69" i="1"/>
  <c r="N68" i="1"/>
  <c r="N75" i="1" s="1"/>
  <c r="C71" i="1" s="1"/>
  <c r="J51" i="1"/>
  <c r="J49" i="1"/>
  <c r="J21" i="1"/>
  <c r="J22" i="1"/>
  <c r="J20" i="1"/>
  <c r="J19" i="1"/>
  <c r="J25" i="1" s="1"/>
  <c r="J24" i="1"/>
  <c r="F18" i="1"/>
  <c r="N72" i="1"/>
  <c r="Q75" i="1"/>
  <c r="J75" i="1"/>
  <c r="Q65" i="1"/>
  <c r="Q55" i="1"/>
  <c r="Q45" i="1"/>
  <c r="N45" i="1"/>
  <c r="F45" i="1"/>
  <c r="Q35" i="1"/>
  <c r="J35" i="1"/>
  <c r="F25" i="1"/>
  <c r="Q25" i="1"/>
  <c r="Q15" i="1"/>
  <c r="N49" i="1"/>
  <c r="N48" i="1"/>
  <c r="N11" i="1"/>
  <c r="N9" i="1"/>
  <c r="N8" i="1"/>
  <c r="N15" i="1" s="1"/>
  <c r="C11" i="1" s="1"/>
  <c r="N85" i="1"/>
  <c r="J78" i="1"/>
  <c r="J79" i="1"/>
  <c r="F80" i="1"/>
  <c r="F79" i="1"/>
  <c r="F61" i="1"/>
  <c r="N50" i="1"/>
  <c r="J53" i="1"/>
  <c r="J48" i="1"/>
  <c r="C51" i="1" s="1"/>
  <c r="J40" i="1"/>
  <c r="J38" i="1"/>
  <c r="J45" i="1" s="1"/>
  <c r="J39" i="1"/>
  <c r="J58" i="1"/>
  <c r="J65" i="1" s="1"/>
  <c r="F60" i="1"/>
  <c r="F58" i="1"/>
  <c r="N51" i="1"/>
  <c r="F48" i="1"/>
  <c r="F49" i="1"/>
  <c r="F50" i="1"/>
  <c r="F55" i="1" s="1"/>
  <c r="F40" i="1"/>
  <c r="F39" i="1"/>
  <c r="N30" i="1"/>
  <c r="N29" i="1"/>
  <c r="N28" i="1"/>
  <c r="N35" i="1" s="1"/>
  <c r="F28" i="1"/>
  <c r="F29" i="1"/>
  <c r="F35" i="1" s="1"/>
  <c r="F20" i="1"/>
  <c r="J85" i="1" l="1"/>
  <c r="C41" i="1"/>
  <c r="F85" i="1"/>
  <c r="C31" i="1"/>
  <c r="C21" i="1"/>
  <c r="C61" i="1"/>
  <c r="C81" i="1"/>
</calcChain>
</file>

<file path=xl/sharedStrings.xml><?xml version="1.0" encoding="utf-8"?>
<sst xmlns="http://schemas.openxmlformats.org/spreadsheetml/2006/main" count="181" uniqueCount="109">
  <si>
    <t xml:space="preserve"> </t>
  </si>
  <si>
    <t>Kcal</t>
  </si>
  <si>
    <t>Kcal.</t>
  </si>
  <si>
    <t>ACT Day 1</t>
  </si>
  <si>
    <t>ACT Day 2</t>
  </si>
  <si>
    <t>ACT Day 3</t>
  </si>
  <si>
    <t>ACT Day 4</t>
  </si>
  <si>
    <t>ACT Day 5</t>
  </si>
  <si>
    <t>ACT Day 6</t>
  </si>
  <si>
    <t>ACT Day 7</t>
  </si>
  <si>
    <t>ACT Day 8</t>
  </si>
  <si>
    <t>Polar Lodge Kangerlussuaq</t>
  </si>
  <si>
    <t>Cliff Chocolate Chip</t>
  </si>
  <si>
    <t>Katiffik</t>
  </si>
  <si>
    <t xml:space="preserve">Polenta </t>
  </si>
  <si>
    <t>Speck</t>
  </si>
  <si>
    <t>Cliff Bueberry Crisp</t>
  </si>
  <si>
    <t>Porridge</t>
  </si>
  <si>
    <t>Cous-Cous</t>
  </si>
  <si>
    <t>Japanese Curry</t>
  </si>
  <si>
    <t>Curry-Cube / Paste</t>
  </si>
  <si>
    <t>Apple Crumble</t>
  </si>
  <si>
    <t>Peanut Butter</t>
  </si>
  <si>
    <t>Knäckebrot</t>
  </si>
  <si>
    <t>Protein Pancakes</t>
  </si>
  <si>
    <t>Pesto</t>
  </si>
  <si>
    <t>Trek'n Eat</t>
  </si>
  <si>
    <t>Tortellini Barilla</t>
  </si>
  <si>
    <t>Chana Masala</t>
  </si>
  <si>
    <t>Chili</t>
  </si>
  <si>
    <t>soba noodles</t>
  </si>
  <si>
    <t>Beef Stroganoff</t>
  </si>
  <si>
    <t>Beef Jerky</t>
  </si>
  <si>
    <t>km</t>
  </si>
  <si>
    <t>Kelly Ville - Katiffik</t>
  </si>
  <si>
    <t>Katiffik - Canoe Center</t>
  </si>
  <si>
    <t>Canoe Center</t>
  </si>
  <si>
    <t>Canoe Center - Eqalugaarniarfik</t>
  </si>
  <si>
    <t>Eqalugaarniarfik</t>
  </si>
  <si>
    <t>Eqalugaarniarfik - Innajuattoq II</t>
  </si>
  <si>
    <t>Innajuattoq II (Lake House)</t>
  </si>
  <si>
    <t>Innajuattoq -  Nerumaq</t>
  </si>
  <si>
    <t>Nerumaq</t>
  </si>
  <si>
    <t xml:space="preserve">Nerumaq - Kangerluarsuk </t>
  </si>
  <si>
    <t>Kangerluarsuk Tulleq Syd</t>
  </si>
  <si>
    <t>14 - 26</t>
  </si>
  <si>
    <t>Lake / Sisimiut</t>
  </si>
  <si>
    <t>Trail Chili Burritos</t>
  </si>
  <si>
    <t>Bulgur Chili</t>
  </si>
  <si>
    <t>Boulgour</t>
  </si>
  <si>
    <t>Knackebrot</t>
  </si>
  <si>
    <t xml:space="preserve">Knackebrot </t>
  </si>
  <si>
    <t>Berries</t>
  </si>
  <si>
    <t>Sandwich Cheese</t>
  </si>
  <si>
    <t xml:space="preserve">Sandwich Ham </t>
  </si>
  <si>
    <t>Cheese</t>
  </si>
  <si>
    <t>Mushrooms</t>
  </si>
  <si>
    <t>Honey / Peanut Butter</t>
  </si>
  <si>
    <t>Onions / Garlic</t>
  </si>
  <si>
    <t>Minced Meet</t>
  </si>
  <si>
    <t>Peppers</t>
  </si>
  <si>
    <t>Red Beans</t>
  </si>
  <si>
    <t>Fajitas</t>
  </si>
  <si>
    <t>Egg Powder</t>
  </si>
  <si>
    <t>Yellow Lentils</t>
  </si>
  <si>
    <t>Spinach</t>
  </si>
  <si>
    <t>Salami</t>
  </si>
  <si>
    <t>Apple Crumble (LyoFood)</t>
  </si>
  <si>
    <t>Honey</t>
  </si>
  <si>
    <t>Dried Tomatoes</t>
  </si>
  <si>
    <t>Mexican Spices</t>
  </si>
  <si>
    <t>Beans</t>
  </si>
  <si>
    <t>Trofie (Pasta)</t>
  </si>
  <si>
    <t>Egg Omelette</t>
  </si>
  <si>
    <t>Vegetables</t>
  </si>
  <si>
    <t>Tuna</t>
  </si>
  <si>
    <t>BREAKFAST</t>
  </si>
  <si>
    <t>LUNCH</t>
  </si>
  <si>
    <t>DINNER</t>
  </si>
  <si>
    <t>SNACK</t>
  </si>
  <si>
    <t>Kangerluarsuk - Sisimiut</t>
  </si>
  <si>
    <t>Backup</t>
  </si>
  <si>
    <t>on trail</t>
  </si>
  <si>
    <t>Sandwich</t>
  </si>
  <si>
    <t>Cliff Peanut Butter</t>
  </si>
  <si>
    <t>Cliff Alpine Muesli</t>
  </si>
  <si>
    <t>Innajuattoq</t>
  </si>
  <si>
    <t>Pancakes</t>
  </si>
  <si>
    <t>Pasta</t>
  </si>
  <si>
    <t>Dried Apple</t>
  </si>
  <si>
    <t>Kangerluarsuk Tulleq</t>
  </si>
  <si>
    <t>Lyo Food</t>
  </si>
  <si>
    <t>Eggs Trek'n Eat</t>
  </si>
  <si>
    <t>Soba and Veggie Ramen</t>
  </si>
  <si>
    <t>Food Plan ACT 2021</t>
  </si>
  <si>
    <t>amounts and calories for 1 person</t>
  </si>
  <si>
    <t>kcal</t>
  </si>
  <si>
    <t>OR</t>
  </si>
  <si>
    <t>Bacon</t>
  </si>
  <si>
    <t>Corn</t>
  </si>
  <si>
    <t>Chili-con-carne spices mix</t>
  </si>
  <si>
    <t>Pasta with chicken and spinach</t>
  </si>
  <si>
    <t>Pasta with mushrooms ragout</t>
  </si>
  <si>
    <t>Penne bolognese</t>
  </si>
  <si>
    <t>Beef stroganoff</t>
  </si>
  <si>
    <t>Pasta with gorgonzola and spinach</t>
  </si>
  <si>
    <t>Beef stroganoff with rice</t>
  </si>
  <si>
    <t>Pasta with salmon</t>
  </si>
  <si>
    <t>Broth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</si>
</sst>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CHF&quot;\ * #,##0.00_ ;_ &quot;CHF&quot;\ * \-#,##0.00_ ;_ &quot;CHF&quot;\ * &quot;-&quot;??_ ;_ @_ "/>
    <numFmt numFmtId="165" formatCode="ddd\,\ d/m"/>
    <numFmt numFmtId="166" formatCode="#"/>
    <numFmt numFmtId="167" formatCode="dd/mm/yy;@"/>
    <numFmt numFmtId="168" formatCode="\K\a\l\ #,##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3" borderId="24" applyNumberFormat="0" applyFont="0" applyAlignment="0" applyProtection="0"/>
  </cellStyleXfs>
  <cellXfs count="164">
    <xf numFmtId="0" fontId="0" fillId="0" borderId="0" xfId="0"/>
    <xf numFmtId="0" fontId="1" fillId="0" borderId="0" xfId="1"/>
    <xf numFmtId="0" fontId="2" fillId="0" borderId="0" xfId="1" applyFont="1" applyAlignme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Border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6" fillId="0" borderId="3" xfId="1" applyFont="1" applyBorder="1" applyProtection="1">
      <protection locked="0"/>
    </xf>
    <xf numFmtId="0" fontId="6" fillId="0" borderId="4" xfId="1" applyFont="1" applyBorder="1" applyProtection="1"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center" textRotation="90"/>
      <protection locked="0"/>
    </xf>
    <xf numFmtId="0" fontId="7" fillId="0" borderId="3" xfId="1" applyFont="1" applyBorder="1" applyAlignment="1" applyProtection="1">
      <alignment horizontal="center" textRotation="90"/>
      <protection locked="0"/>
    </xf>
    <xf numFmtId="0" fontId="7" fillId="0" borderId="6" xfId="1" applyFont="1" applyBorder="1" applyAlignment="1" applyProtection="1">
      <alignment horizontal="center" textRotation="90"/>
      <protection locked="0"/>
    </xf>
    <xf numFmtId="0" fontId="7" fillId="0" borderId="5" xfId="1" applyFont="1" applyBorder="1" applyAlignment="1" applyProtection="1">
      <alignment textRotation="90"/>
      <protection locked="0"/>
    </xf>
    <xf numFmtId="0" fontId="1" fillId="0" borderId="0" xfId="1" applyAlignment="1">
      <alignment horizontal="center" textRotation="90"/>
    </xf>
    <xf numFmtId="0" fontId="7" fillId="0" borderId="0" xfId="1" applyFont="1" applyBorder="1" applyAlignment="1" applyProtection="1">
      <alignment horizontal="center" textRotation="90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center" textRotation="90"/>
      <protection locked="0"/>
    </xf>
    <xf numFmtId="0" fontId="8" fillId="0" borderId="0" xfId="1" applyFont="1"/>
    <xf numFmtId="0" fontId="8" fillId="0" borderId="11" xfId="0" applyFont="1" applyFill="1" applyBorder="1" applyProtection="1"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166" fontId="10" fillId="0" borderId="12" xfId="0" applyNumberFormat="1" applyFont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Protection="1">
      <protection locked="0"/>
    </xf>
    <xf numFmtId="0" fontId="8" fillId="0" borderId="0" xfId="1" applyFont="1" applyFill="1" applyBorder="1" applyProtection="1">
      <protection locked="0"/>
    </xf>
    <xf numFmtId="0" fontId="8" fillId="0" borderId="13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Protection="1"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166" fontId="8" fillId="0" borderId="12" xfId="0" applyNumberFormat="1" applyFont="1" applyFill="1" applyBorder="1" applyProtection="1">
      <protection locked="0"/>
    </xf>
    <xf numFmtId="0" fontId="8" fillId="0" borderId="0" xfId="1" applyFont="1" applyBorder="1"/>
    <xf numFmtId="0" fontId="9" fillId="0" borderId="0" xfId="1" applyFont="1" applyBorder="1" applyAlignment="1" applyProtection="1">
      <alignment horizontal="righ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12" xfId="0" applyFont="1" applyFill="1" applyBorder="1" applyProtection="1">
      <protection locked="0"/>
    </xf>
    <xf numFmtId="4" fontId="9" fillId="0" borderId="0" xfId="1" applyNumberFormat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11" fillId="0" borderId="0" xfId="1" applyFont="1" applyFill="1" applyBorder="1" applyAlignment="1" applyProtection="1">
      <alignment horizontal="left"/>
      <protection locked="0"/>
    </xf>
    <xf numFmtId="168" fontId="9" fillId="0" borderId="0" xfId="1" applyNumberFormat="1" applyFont="1" applyBorder="1" applyAlignment="1" applyProtection="1">
      <alignment horizontal="right"/>
      <protection locked="0"/>
    </xf>
    <xf numFmtId="0" fontId="9" fillId="0" borderId="0" xfId="1" applyFont="1" applyBorder="1" applyAlignment="1" applyProtection="1">
      <alignment horizontal="left"/>
      <protection locked="0"/>
    </xf>
    <xf numFmtId="0" fontId="9" fillId="0" borderId="0" xfId="1" applyFont="1" applyFill="1" applyBorder="1" applyProtection="1">
      <protection locked="0"/>
    </xf>
    <xf numFmtId="0" fontId="8" fillId="0" borderId="0" xfId="1" applyFont="1" applyFill="1" applyBorder="1" applyAlignment="1">
      <alignment horizontal="left"/>
    </xf>
    <xf numFmtId="0" fontId="8" fillId="2" borderId="15" xfId="0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Protection="1"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Protection="1"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Protection="1">
      <protection locked="0"/>
    </xf>
    <xf numFmtId="0" fontId="8" fillId="0" borderId="0" xfId="1" applyFont="1" applyFill="1" applyBorder="1"/>
    <xf numFmtId="0" fontId="9" fillId="0" borderId="0" xfId="1" applyFont="1" applyFill="1" applyBorder="1" applyAlignment="1" applyProtection="1">
      <alignment horizontal="right"/>
      <protection locked="0"/>
    </xf>
    <xf numFmtId="4" fontId="9" fillId="0" borderId="0" xfId="1" applyNumberFormat="1" applyFont="1" applyFill="1" applyBorder="1" applyProtection="1">
      <protection locked="0"/>
    </xf>
    <xf numFmtId="168" fontId="9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1" applyFont="1"/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Protection="1"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1" fillId="0" borderId="0" xfId="1" applyFont="1"/>
    <xf numFmtId="0" fontId="1" fillId="0" borderId="0" xfId="1" applyFill="1" applyBorder="1"/>
    <xf numFmtId="0" fontId="0" fillId="0" borderId="0" xfId="0" applyFill="1" applyBorder="1"/>
    <xf numFmtId="0" fontId="11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2" xfId="1" applyFont="1" applyBorder="1"/>
    <xf numFmtId="0" fontId="12" fillId="3" borderId="24" xfId="2" applyFont="1" applyProtection="1">
      <protection locked="0"/>
    </xf>
    <xf numFmtId="0" fontId="8" fillId="3" borderId="24" xfId="2" applyFont="1" applyProtection="1">
      <protection locked="0"/>
    </xf>
    <xf numFmtId="0" fontId="8" fillId="3" borderId="24" xfId="2" applyFont="1" applyAlignment="1" applyProtection="1">
      <alignment horizontal="right"/>
      <protection locked="0"/>
    </xf>
    <xf numFmtId="164" fontId="8" fillId="3" borderId="24" xfId="2" applyNumberFormat="1" applyFont="1" applyAlignment="1" applyProtection="1">
      <alignment horizontal="right"/>
      <protection locked="0"/>
    </xf>
    <xf numFmtId="0" fontId="9" fillId="3" borderId="24" xfId="2" applyFont="1" applyProtection="1">
      <protection locked="0"/>
    </xf>
    <xf numFmtId="2" fontId="8" fillId="3" borderId="24" xfId="2" applyNumberFormat="1" applyFont="1" applyAlignment="1" applyProtection="1">
      <alignment horizontal="right"/>
      <protection locked="0"/>
    </xf>
    <xf numFmtId="0" fontId="8" fillId="3" borderId="24" xfId="2" applyFont="1" applyAlignment="1" applyProtection="1">
      <protection locked="0"/>
    </xf>
    <xf numFmtId="0" fontId="12" fillId="3" borderId="25" xfId="2" applyFont="1" applyBorder="1" applyProtection="1">
      <protection locked="0"/>
    </xf>
    <xf numFmtId="0" fontId="8" fillId="3" borderId="25" xfId="2" applyFont="1" applyBorder="1" applyProtection="1">
      <protection locked="0"/>
    </xf>
    <xf numFmtId="0" fontId="7" fillId="3" borderId="26" xfId="2" applyFont="1" applyBorder="1" applyAlignment="1" applyProtection="1">
      <alignment horizontal="center" textRotation="90"/>
      <protection locked="0"/>
    </xf>
    <xf numFmtId="0" fontId="8" fillId="3" borderId="26" xfId="2" applyFont="1" applyBorder="1" applyAlignment="1" applyProtection="1">
      <alignment horizontal="right"/>
      <protection locked="0"/>
    </xf>
    <xf numFmtId="164" fontId="8" fillId="3" borderId="26" xfId="2" applyNumberFormat="1" applyFont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horizontal="right"/>
      <protection locked="0"/>
    </xf>
    <xf numFmtId="0" fontId="7" fillId="0" borderId="27" xfId="1" applyFont="1" applyBorder="1" applyAlignment="1" applyProtection="1">
      <alignment horizontal="center" textRotation="90"/>
      <protection locked="0"/>
    </xf>
    <xf numFmtId="0" fontId="8" fillId="0" borderId="28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9" fillId="3" borderId="25" xfId="2" applyFont="1" applyBorder="1" applyProtection="1">
      <protection locked="0"/>
    </xf>
    <xf numFmtId="0" fontId="8" fillId="2" borderId="22" xfId="0" applyFont="1" applyFill="1" applyBorder="1" applyProtection="1">
      <protection locked="0"/>
    </xf>
    <xf numFmtId="0" fontId="8" fillId="3" borderId="25" xfId="2" applyFont="1" applyBorder="1" applyAlignment="1" applyProtection="1">
      <alignment horizontal="left"/>
      <protection locked="0"/>
    </xf>
    <xf numFmtId="0" fontId="7" fillId="0" borderId="31" xfId="1" applyFont="1" applyBorder="1" applyAlignment="1" applyProtection="1">
      <alignment horizontal="center" textRotation="90"/>
      <protection locked="0"/>
    </xf>
    <xf numFmtId="0" fontId="8" fillId="0" borderId="32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6" fillId="0" borderId="6" xfId="1" applyFont="1" applyBorder="1" applyProtection="1">
      <protection locked="0"/>
    </xf>
    <xf numFmtId="0" fontId="11" fillId="0" borderId="29" xfId="0" applyFont="1" applyFill="1" applyBorder="1" applyProtection="1">
      <protection locked="0"/>
    </xf>
    <xf numFmtId="0" fontId="10" fillId="3" borderId="26" xfId="2" applyFont="1" applyBorder="1" applyAlignment="1" applyProtection="1">
      <alignment horizontal="right"/>
      <protection locked="0"/>
    </xf>
    <xf numFmtId="0" fontId="10" fillId="0" borderId="28" xfId="0" applyFont="1" applyFill="1" applyBorder="1" applyProtection="1"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166" fontId="8" fillId="0" borderId="29" xfId="0" applyNumberFormat="1" applyFont="1" applyFill="1" applyBorder="1" applyProtection="1">
      <protection locked="0"/>
    </xf>
    <xf numFmtId="0" fontId="1" fillId="0" borderId="12" xfId="1" applyFont="1" applyBorder="1"/>
    <xf numFmtId="0" fontId="8" fillId="3" borderId="33" xfId="2" applyFont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left"/>
    </xf>
    <xf numFmtId="0" fontId="1" fillId="0" borderId="0" xfId="1" applyAlignment="1">
      <alignment horizontal="left"/>
    </xf>
    <xf numFmtId="0" fontId="0" fillId="0" borderId="9" xfId="1" applyFont="1" applyBorder="1" applyAlignment="1">
      <alignment horizontal="left"/>
    </xf>
    <xf numFmtId="0" fontId="1" fillId="0" borderId="10" xfId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168" fontId="9" fillId="0" borderId="9" xfId="0" applyNumberFormat="1" applyFont="1" applyBorder="1" applyAlignment="1" applyProtection="1">
      <alignment horizontal="left"/>
      <protection locked="0"/>
    </xf>
    <xf numFmtId="168" fontId="9" fillId="0" borderId="10" xfId="0" applyNumberFormat="1" applyFont="1" applyFill="1" applyBorder="1" applyAlignment="1" applyProtection="1">
      <alignment horizontal="left"/>
      <protection locked="0"/>
    </xf>
    <xf numFmtId="3" fontId="9" fillId="0" borderId="10" xfId="0" applyNumberFormat="1" applyFont="1" applyFill="1" applyBorder="1" applyAlignment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9" fillId="2" borderId="34" xfId="0" applyFont="1" applyFill="1" applyBorder="1" applyAlignment="1" applyProtection="1">
      <alignment horizontal="left"/>
      <protection locked="0"/>
    </xf>
    <xf numFmtId="0" fontId="8" fillId="0" borderId="35" xfId="0" applyFont="1" applyFill="1" applyBorder="1" applyAlignment="1" applyProtection="1">
      <alignment horizontal="left"/>
      <protection locked="0"/>
    </xf>
    <xf numFmtId="168" fontId="9" fillId="0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>
      <alignment horizontal="left"/>
    </xf>
    <xf numFmtId="0" fontId="9" fillId="0" borderId="9" xfId="0" applyFont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35" xfId="0" applyFont="1" applyFill="1" applyBorder="1" applyAlignment="1">
      <alignment horizontal="left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34" xfId="0" applyFont="1" applyFill="1" applyBorder="1" applyAlignment="1">
      <alignment horizontal="left"/>
    </xf>
    <xf numFmtId="0" fontId="12" fillId="3" borderId="25" xfId="2" applyFont="1" applyBorder="1" applyAlignment="1" applyProtection="1"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8" fillId="3" borderId="26" xfId="2" applyNumberFormat="1" applyFont="1" applyBorder="1" applyAlignment="1" applyProtection="1">
      <alignment horizontal="right"/>
      <protection locked="0"/>
    </xf>
    <xf numFmtId="0" fontId="0" fillId="0" borderId="9" xfId="1" applyFont="1" applyBorder="1" applyAlignment="1">
      <alignment horizontal="left" wrapText="1"/>
    </xf>
    <xf numFmtId="0" fontId="0" fillId="0" borderId="10" xfId="1" applyFont="1" applyBorder="1" applyAlignment="1">
      <alignment horizontal="left" wrapText="1"/>
    </xf>
    <xf numFmtId="165" fontId="9" fillId="0" borderId="7" xfId="0" applyNumberFormat="1" applyFont="1" applyBorder="1" applyAlignment="1" applyProtection="1">
      <alignment horizontal="left"/>
      <protection locked="0"/>
    </xf>
    <xf numFmtId="165" fontId="9" fillId="0" borderId="8" xfId="0" applyNumberFormat="1" applyFont="1" applyBorder="1" applyAlignment="1" applyProtection="1">
      <alignment horizontal="left"/>
      <protection locked="0"/>
    </xf>
    <xf numFmtId="167" fontId="8" fillId="0" borderId="9" xfId="0" applyNumberFormat="1" applyFont="1" applyBorder="1" applyAlignment="1" applyProtection="1">
      <alignment horizontal="left"/>
      <protection locked="0"/>
    </xf>
    <xf numFmtId="167" fontId="8" fillId="0" borderId="10" xfId="0" applyNumberFormat="1" applyFont="1" applyBorder="1" applyAlignment="1" applyProtection="1">
      <alignment horizontal="left"/>
      <protection locked="0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 applyProtection="1">
      <alignment horizontal="left"/>
      <protection locked="0"/>
    </xf>
    <xf numFmtId="165" fontId="9" fillId="0" borderId="0" xfId="1" applyNumberFormat="1" applyFont="1" applyFill="1" applyBorder="1" applyAlignment="1" applyProtection="1">
      <alignment horizontal="left"/>
      <protection locked="0"/>
    </xf>
    <xf numFmtId="167" fontId="8" fillId="0" borderId="0" xfId="1" applyNumberFormat="1" applyFont="1" applyFill="1" applyBorder="1" applyAlignment="1" applyProtection="1">
      <alignment horizontal="left"/>
      <protection locked="0"/>
    </xf>
    <xf numFmtId="167" fontId="8" fillId="0" borderId="0" xfId="1" applyNumberFormat="1" applyFont="1" applyBorder="1" applyAlignment="1" applyProtection="1">
      <alignment horizontal="left"/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left"/>
      <protection locked="0"/>
    </xf>
    <xf numFmtId="165" fontId="9" fillId="0" borderId="0" xfId="1" applyNumberFormat="1" applyFont="1" applyBorder="1" applyAlignment="1" applyProtection="1">
      <alignment horizontal="left"/>
      <protection locked="0"/>
    </xf>
    <xf numFmtId="14" fontId="5" fillId="0" borderId="0" xfId="1" applyNumberFormat="1" applyFont="1" applyAlignment="1">
      <alignment horizontal="right" vertical="center" wrapText="1"/>
    </xf>
    <xf numFmtId="0" fontId="1" fillId="0" borderId="0" xfId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protection locked="0"/>
    </xf>
    <xf numFmtId="0" fontId="4" fillId="0" borderId="0" xfId="1" applyFont="1" applyAlignment="1">
      <alignment horizontal="left" vertical="center" wrapText="1"/>
    </xf>
  </cellXfs>
  <cellStyles count="3">
    <cellStyle name="Normale" xfId="0" builtinId="0"/>
    <cellStyle name="Nota" xfId="2" builtinId="10"/>
    <cellStyle name="Standard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1"/>
  <sheetViews>
    <sheetView tabSelected="1" topLeftCell="A44" zoomScale="125" zoomScaleNormal="92" zoomScaleSheetLayoutView="75" workbookViewId="0">
      <selection activeCell="L71" sqref="L71"/>
    </sheetView>
  </sheetViews>
  <sheetFormatPr baseColWidth="10" defaultColWidth="10.83203125" defaultRowHeight="13" x14ac:dyDescent="0.15"/>
  <cols>
    <col min="1" max="1" width="9.5" style="1" customWidth="1"/>
    <col min="2" max="3" width="10.6640625" style="113" customWidth="1"/>
    <col min="4" max="4" width="26.1640625" style="1" customWidth="1"/>
    <col min="5" max="5" width="10.83203125" style="1" bestFit="1" customWidth="1"/>
    <col min="6" max="6" width="7.1640625" style="1" customWidth="1"/>
    <col min="7" max="7" width="3.33203125" style="1" customWidth="1"/>
    <col min="8" max="8" width="26.1640625" style="1" customWidth="1"/>
    <col min="9" max="9" width="13" style="1" bestFit="1" customWidth="1"/>
    <col min="10" max="10" width="5.33203125" style="1" customWidth="1"/>
    <col min="11" max="11" width="3.33203125" style="1" customWidth="1"/>
    <col min="12" max="12" width="26.1640625" style="1" customWidth="1"/>
    <col min="13" max="13" width="11.33203125" style="1" customWidth="1"/>
    <col min="14" max="14" width="5.33203125" style="1" customWidth="1"/>
    <col min="15" max="15" width="3.33203125" style="1" customWidth="1"/>
    <col min="16" max="16" width="19.33203125" style="1" bestFit="1" customWidth="1"/>
    <col min="17" max="17" width="6.5" style="1" bestFit="1" customWidth="1"/>
    <col min="18" max="18" width="9.6640625" style="1" customWidth="1"/>
    <col min="19" max="19" width="7" style="1" customWidth="1"/>
    <col min="20" max="20" width="7.33203125" style="1" customWidth="1"/>
    <col min="21" max="21" width="3.33203125" style="1" customWidth="1"/>
    <col min="22" max="22" width="22.6640625" style="1" customWidth="1"/>
    <col min="23" max="24" width="5.33203125" style="1" customWidth="1"/>
    <col min="25" max="25" width="3.33203125" style="1" customWidth="1"/>
    <col min="26" max="26" width="22.6640625" style="1" customWidth="1"/>
    <col min="27" max="28" width="5.33203125" style="1" customWidth="1"/>
    <col min="29" max="29" width="3.33203125" style="1" customWidth="1"/>
    <col min="30" max="30" width="22.6640625" style="1" customWidth="1"/>
    <col min="31" max="32" width="5.33203125" style="1" customWidth="1"/>
    <col min="33" max="33" width="28.6640625" style="1" customWidth="1"/>
    <col min="34" max="16384" width="10.83203125" style="1"/>
  </cols>
  <sheetData>
    <row r="1" spans="1:34" ht="30.75" customHeight="1" x14ac:dyDescent="0.25">
      <c r="B1" s="159" t="s">
        <v>94</v>
      </c>
      <c r="C1" s="159"/>
      <c r="D1" s="159"/>
      <c r="E1" s="159"/>
      <c r="F1" s="159"/>
      <c r="G1" s="159"/>
      <c r="H1" s="159"/>
      <c r="J1" s="160"/>
      <c r="K1" s="160"/>
      <c r="L1" s="160"/>
      <c r="M1" s="160"/>
      <c r="N1" s="161"/>
      <c r="O1" s="161"/>
      <c r="P1" s="161"/>
      <c r="Q1" s="161"/>
      <c r="AB1" s="162"/>
      <c r="AC1" s="162"/>
      <c r="AD1" s="162"/>
      <c r="AE1" s="2"/>
      <c r="AF1" s="2"/>
      <c r="AG1" s="3"/>
    </row>
    <row r="2" spans="1:34" ht="30.75" customHeight="1" x14ac:dyDescent="0.15">
      <c r="B2" s="163" t="s">
        <v>95</v>
      </c>
      <c r="C2" s="159"/>
      <c r="D2" s="159"/>
      <c r="E2" s="159"/>
      <c r="F2" s="159"/>
      <c r="G2" s="159"/>
      <c r="H2" s="159"/>
      <c r="S2" s="4"/>
      <c r="T2" s="4"/>
      <c r="U2" s="4"/>
      <c r="V2" s="4"/>
      <c r="W2" s="4"/>
      <c r="X2" s="4"/>
      <c r="Y2" s="4"/>
      <c r="Z2" s="4"/>
      <c r="AA2" s="4"/>
      <c r="AB2" s="158"/>
      <c r="AC2" s="158"/>
      <c r="AD2" s="158"/>
      <c r="AE2" s="158"/>
      <c r="AF2" s="158"/>
      <c r="AG2" s="158"/>
    </row>
    <row r="3" spans="1:34" ht="20.25" customHeight="1" x14ac:dyDescent="0.15">
      <c r="H3" s="5"/>
      <c r="I3" s="5"/>
      <c r="J3" s="157"/>
      <c r="K3" s="157"/>
      <c r="L3" s="157"/>
      <c r="M3" s="6"/>
      <c r="N3" s="157"/>
      <c r="O3" s="157"/>
      <c r="P3" s="157"/>
      <c r="Q3" s="157"/>
      <c r="S3" s="4"/>
      <c r="T3" s="4"/>
      <c r="U3" s="4"/>
      <c r="V3" s="4"/>
      <c r="W3" s="4"/>
      <c r="X3" s="4"/>
      <c r="Y3" s="4"/>
      <c r="Z3" s="4"/>
      <c r="AA3" s="4"/>
      <c r="AB3" s="158"/>
      <c r="AC3" s="158"/>
      <c r="AD3" s="158"/>
      <c r="AE3" s="7"/>
      <c r="AF3" s="7"/>
      <c r="AG3" s="7"/>
    </row>
    <row r="4" spans="1:34" ht="12.75" customHeight="1" x14ac:dyDescent="0.15">
      <c r="B4" s="152"/>
      <c r="C4" s="153"/>
      <c r="D4" s="8" t="s">
        <v>76</v>
      </c>
      <c r="E4" s="8"/>
      <c r="F4" s="9"/>
      <c r="G4" s="10"/>
      <c r="H4" s="8" t="s">
        <v>77</v>
      </c>
      <c r="I4" s="8"/>
      <c r="J4" s="9"/>
      <c r="K4" s="10"/>
      <c r="L4" s="8" t="s">
        <v>78</v>
      </c>
      <c r="M4" s="8"/>
      <c r="N4" s="9"/>
      <c r="O4" s="10"/>
      <c r="P4" s="8" t="s">
        <v>79</v>
      </c>
      <c r="Q4" s="104"/>
      <c r="S4" s="154"/>
      <c r="T4" s="154"/>
      <c r="U4" s="11"/>
      <c r="V4" s="12"/>
      <c r="W4" s="12"/>
      <c r="X4" s="12"/>
      <c r="Y4" s="11"/>
      <c r="Z4" s="12"/>
      <c r="AA4" s="12"/>
      <c r="AB4" s="12"/>
      <c r="AC4" s="11"/>
      <c r="AD4" s="12"/>
      <c r="AE4" s="12"/>
      <c r="AF4" s="12"/>
      <c r="AG4" s="13"/>
    </row>
    <row r="5" spans="1:34" ht="19" x14ac:dyDescent="0.15">
      <c r="B5" s="153"/>
      <c r="C5" s="155"/>
      <c r="D5" s="14"/>
      <c r="E5" s="15"/>
      <c r="F5" s="94" t="s">
        <v>96</v>
      </c>
      <c r="G5" s="101"/>
      <c r="H5" s="15"/>
      <c r="I5" s="15"/>
      <c r="J5" s="94" t="s">
        <v>96</v>
      </c>
      <c r="K5" s="14"/>
      <c r="L5" s="15"/>
      <c r="M5" s="15"/>
      <c r="N5" s="16" t="s">
        <v>96</v>
      </c>
      <c r="O5" s="14"/>
      <c r="P5" s="17"/>
      <c r="Q5" s="16" t="s">
        <v>96</v>
      </c>
      <c r="R5" s="18"/>
      <c r="S5" s="154"/>
      <c r="T5" s="154"/>
      <c r="U5" s="19"/>
      <c r="V5" s="20"/>
      <c r="W5" s="19"/>
      <c r="X5" s="19"/>
      <c r="Y5" s="19"/>
      <c r="Z5" s="20"/>
      <c r="AA5" s="19"/>
      <c r="AB5" s="19"/>
      <c r="AC5" s="19"/>
      <c r="AD5" s="19"/>
      <c r="AE5" s="19"/>
      <c r="AF5" s="19"/>
      <c r="AG5" s="21"/>
      <c r="AH5" s="18"/>
    </row>
    <row r="6" spans="1:34" ht="14" x14ac:dyDescent="0.15">
      <c r="A6" s="22"/>
      <c r="B6" s="143" t="s">
        <v>3</v>
      </c>
      <c r="C6" s="144"/>
      <c r="D6" s="88" t="s">
        <v>11</v>
      </c>
      <c r="E6" s="90"/>
      <c r="F6" s="95"/>
      <c r="G6" s="102"/>
      <c r="H6" s="88" t="s">
        <v>82</v>
      </c>
      <c r="I6" s="106"/>
      <c r="J6" s="107"/>
      <c r="K6" s="108"/>
      <c r="L6" s="81" t="s">
        <v>13</v>
      </c>
      <c r="M6" s="83"/>
      <c r="N6" s="23"/>
      <c r="O6" s="24"/>
      <c r="P6" s="25"/>
      <c r="Q6" s="95"/>
      <c r="R6" s="22"/>
      <c r="S6" s="156"/>
      <c r="T6" s="156"/>
      <c r="U6" s="26"/>
      <c r="V6" s="27"/>
      <c r="W6" s="27"/>
      <c r="X6" s="28"/>
      <c r="Y6" s="26"/>
      <c r="Z6" s="27"/>
      <c r="AA6" s="27"/>
      <c r="AB6" s="28"/>
      <c r="AC6" s="26"/>
      <c r="AD6" s="28"/>
      <c r="AE6" s="28"/>
      <c r="AF6" s="28"/>
      <c r="AG6" s="26"/>
    </row>
    <row r="7" spans="1:34" ht="14" x14ac:dyDescent="0.15">
      <c r="A7" s="22"/>
      <c r="B7" s="145"/>
      <c r="C7" s="146"/>
      <c r="D7" s="89"/>
      <c r="E7" s="91"/>
      <c r="F7" s="96"/>
      <c r="G7" s="64"/>
      <c r="H7" s="88" t="s">
        <v>83</v>
      </c>
      <c r="I7" s="91"/>
      <c r="J7" s="96"/>
      <c r="K7" s="31"/>
      <c r="L7" s="81" t="s">
        <v>14</v>
      </c>
      <c r="M7" s="83"/>
      <c r="N7" s="29"/>
      <c r="O7" s="32"/>
      <c r="P7" s="36"/>
      <c r="Q7" s="109"/>
      <c r="R7" s="22"/>
      <c r="S7" s="151"/>
      <c r="T7" s="151"/>
      <c r="U7" s="33"/>
      <c r="V7" s="34"/>
      <c r="W7" s="27"/>
      <c r="X7" s="28"/>
      <c r="Y7" s="26"/>
      <c r="Z7" s="34"/>
      <c r="AA7" s="28"/>
      <c r="AB7" s="28"/>
      <c r="AC7" s="26"/>
      <c r="AD7" s="28"/>
      <c r="AE7" s="28"/>
      <c r="AF7" s="28"/>
      <c r="AG7" s="35"/>
    </row>
    <row r="8" spans="1:34" ht="14" x14ac:dyDescent="0.15">
      <c r="A8" s="22"/>
      <c r="B8" s="114" t="s">
        <v>34</v>
      </c>
      <c r="C8" s="115"/>
      <c r="D8" s="89"/>
      <c r="E8" s="91"/>
      <c r="F8" s="96"/>
      <c r="G8" s="64"/>
      <c r="H8" s="89" t="s">
        <v>53</v>
      </c>
      <c r="I8" s="91"/>
      <c r="J8" s="96">
        <v>450</v>
      </c>
      <c r="K8" s="31"/>
      <c r="L8" s="82" t="s">
        <v>14</v>
      </c>
      <c r="M8" s="83">
        <v>70</v>
      </c>
      <c r="N8" s="29">
        <f>M8/100*344</f>
        <v>240.79999999999998</v>
      </c>
      <c r="O8" s="32"/>
      <c r="P8" s="36" t="s">
        <v>12</v>
      </c>
      <c r="Q8" s="96">
        <v>260</v>
      </c>
      <c r="R8" s="22"/>
      <c r="S8" s="37"/>
      <c r="T8" s="38"/>
      <c r="U8" s="33"/>
      <c r="V8" s="34"/>
      <c r="W8" s="27"/>
      <c r="X8" s="28"/>
      <c r="Y8" s="26"/>
      <c r="Z8" s="28"/>
      <c r="AA8" s="27"/>
      <c r="AB8" s="28"/>
      <c r="AC8" s="26"/>
      <c r="AD8" s="27"/>
      <c r="AE8" s="27"/>
      <c r="AF8" s="27"/>
      <c r="AG8" s="39"/>
    </row>
    <row r="9" spans="1:34" ht="14" x14ac:dyDescent="0.15">
      <c r="A9" s="22"/>
      <c r="B9" s="116">
        <v>24</v>
      </c>
      <c r="C9" s="117" t="s">
        <v>33</v>
      </c>
      <c r="D9" s="89"/>
      <c r="E9" s="91"/>
      <c r="F9" s="96"/>
      <c r="G9" s="64" t="s">
        <v>0</v>
      </c>
      <c r="H9" s="89" t="s">
        <v>97</v>
      </c>
      <c r="I9" s="91"/>
      <c r="J9" s="96"/>
      <c r="K9" s="31"/>
      <c r="L9" s="82" t="s">
        <v>55</v>
      </c>
      <c r="M9" s="83">
        <v>60</v>
      </c>
      <c r="N9" s="29">
        <f>M9/100*333</f>
        <v>199.79999999999998</v>
      </c>
      <c r="O9" s="32"/>
      <c r="P9" s="36" t="s">
        <v>16</v>
      </c>
      <c r="Q9" s="96">
        <v>250</v>
      </c>
      <c r="R9" s="22"/>
      <c r="S9" s="37"/>
      <c r="T9" s="41"/>
      <c r="U9" s="33"/>
      <c r="V9" s="42"/>
      <c r="W9" s="27"/>
      <c r="X9" s="28"/>
      <c r="Y9" s="26"/>
      <c r="Z9" s="28"/>
      <c r="AA9" s="28"/>
      <c r="AB9" s="28"/>
      <c r="AC9" s="26"/>
      <c r="AD9" s="28"/>
      <c r="AE9" s="28"/>
      <c r="AF9" s="28"/>
      <c r="AG9" s="43"/>
    </row>
    <row r="10" spans="1:34" ht="14" x14ac:dyDescent="0.15">
      <c r="A10" s="22"/>
      <c r="B10" s="118"/>
      <c r="C10" s="119"/>
      <c r="D10" s="89"/>
      <c r="E10" s="91"/>
      <c r="F10" s="96"/>
      <c r="G10" s="64"/>
      <c r="H10" s="89" t="s">
        <v>54</v>
      </c>
      <c r="I10" s="91"/>
      <c r="J10" s="96">
        <v>450</v>
      </c>
      <c r="K10" s="31"/>
      <c r="L10" s="82" t="s">
        <v>56</v>
      </c>
      <c r="M10" s="83">
        <v>15</v>
      </c>
      <c r="N10" s="29">
        <v>30</v>
      </c>
      <c r="O10" s="32"/>
      <c r="P10" s="22"/>
      <c r="Q10" s="96"/>
      <c r="R10" s="22"/>
      <c r="S10" s="37"/>
      <c r="T10" s="44"/>
      <c r="U10" s="33"/>
      <c r="V10" s="28"/>
      <c r="W10" s="28"/>
      <c r="X10" s="28"/>
      <c r="Y10" s="26"/>
      <c r="Z10" s="27"/>
      <c r="AA10" s="28"/>
      <c r="AB10" s="28"/>
      <c r="AC10" s="26"/>
      <c r="AD10" s="28"/>
      <c r="AE10" s="28"/>
      <c r="AF10" s="28"/>
      <c r="AG10" s="39"/>
    </row>
    <row r="11" spans="1:34" ht="14" x14ac:dyDescent="0.15">
      <c r="A11" s="22"/>
      <c r="B11" s="116" t="s">
        <v>1</v>
      </c>
      <c r="C11" s="120">
        <f>SUM(F15,J15,N15,Q15)</f>
        <v>2293.8000000000002</v>
      </c>
      <c r="D11" s="89"/>
      <c r="E11" s="91"/>
      <c r="F11" s="96"/>
      <c r="G11" s="64"/>
      <c r="H11" s="89"/>
      <c r="I11" s="91"/>
      <c r="J11" s="96"/>
      <c r="K11" s="31"/>
      <c r="L11" s="82" t="s">
        <v>98</v>
      </c>
      <c r="M11" s="83">
        <v>30</v>
      </c>
      <c r="N11" s="29">
        <f>M11/100*544</f>
        <v>163.19999999999999</v>
      </c>
      <c r="O11" s="32"/>
      <c r="P11" s="22"/>
      <c r="Q11" s="96"/>
      <c r="R11" s="22"/>
      <c r="S11" s="45"/>
      <c r="T11" s="37"/>
      <c r="U11" s="33"/>
      <c r="V11" s="42"/>
      <c r="W11" s="28"/>
      <c r="X11" s="28"/>
      <c r="Y11" s="26"/>
      <c r="Z11" s="27"/>
      <c r="AA11" s="27"/>
      <c r="AB11" s="28"/>
      <c r="AC11" s="26"/>
      <c r="AD11" s="28"/>
      <c r="AE11" s="28"/>
      <c r="AF11" s="28"/>
      <c r="AG11" s="39"/>
    </row>
    <row r="12" spans="1:34" ht="14" x14ac:dyDescent="0.15">
      <c r="A12" s="22"/>
      <c r="B12" s="121"/>
      <c r="C12" s="122"/>
      <c r="D12" s="89"/>
      <c r="E12" s="91"/>
      <c r="F12" s="96"/>
      <c r="G12" s="64"/>
      <c r="H12" s="89"/>
      <c r="I12" s="91"/>
      <c r="J12" s="96"/>
      <c r="K12" s="31"/>
      <c r="L12" s="82"/>
      <c r="M12" s="83"/>
      <c r="N12" s="29"/>
      <c r="O12" s="30"/>
      <c r="P12" s="80"/>
      <c r="Q12" s="29"/>
      <c r="R12" s="22"/>
      <c r="S12" s="34"/>
      <c r="T12" s="37"/>
      <c r="U12" s="33"/>
      <c r="V12" s="34"/>
      <c r="W12" s="28"/>
      <c r="X12" s="28"/>
      <c r="Y12" s="26"/>
      <c r="Z12" s="28"/>
      <c r="AA12" s="28"/>
      <c r="AB12" s="28"/>
      <c r="AC12" s="26"/>
      <c r="AD12" s="28"/>
      <c r="AE12" s="28"/>
      <c r="AF12" s="28"/>
      <c r="AG12" s="43"/>
    </row>
    <row r="13" spans="1:34" ht="14" x14ac:dyDescent="0.15">
      <c r="A13" s="22"/>
      <c r="B13" s="121"/>
      <c r="C13" s="122"/>
      <c r="D13" s="89"/>
      <c r="E13" s="91"/>
      <c r="F13" s="96"/>
      <c r="G13" s="64"/>
      <c r="H13" s="89"/>
      <c r="I13" s="92"/>
      <c r="J13" s="96"/>
      <c r="K13" s="31"/>
      <c r="L13" s="82"/>
      <c r="M13" s="84"/>
      <c r="N13" s="29"/>
      <c r="O13" s="30"/>
      <c r="P13" s="80"/>
      <c r="Q13" s="29"/>
      <c r="R13" s="22"/>
      <c r="S13" s="34"/>
      <c r="T13" s="37"/>
      <c r="U13" s="26"/>
      <c r="V13" s="28"/>
      <c r="W13" s="28"/>
      <c r="X13" s="28"/>
      <c r="Y13" s="26"/>
      <c r="Z13" s="28"/>
      <c r="AA13" s="28"/>
      <c r="AB13" s="28"/>
      <c r="AC13" s="26"/>
      <c r="AD13" s="28"/>
      <c r="AE13" s="28"/>
      <c r="AF13" s="28"/>
      <c r="AG13" s="39"/>
    </row>
    <row r="14" spans="1:34" ht="14" x14ac:dyDescent="0.15">
      <c r="A14" s="22"/>
      <c r="B14" s="123"/>
      <c r="C14" s="112"/>
      <c r="D14" s="89"/>
      <c r="E14" s="92"/>
      <c r="F14" s="96"/>
      <c r="G14" s="64"/>
      <c r="H14" s="89"/>
      <c r="I14" s="91"/>
      <c r="J14" s="96"/>
      <c r="K14" s="31"/>
      <c r="L14" s="82"/>
      <c r="M14" s="83"/>
      <c r="N14" s="29"/>
      <c r="O14" s="30"/>
      <c r="P14" s="110"/>
      <c r="Q14" s="29"/>
      <c r="R14" s="22"/>
      <c r="S14" s="46"/>
      <c r="T14" s="47"/>
      <c r="U14" s="26"/>
      <c r="V14" s="28"/>
      <c r="W14" s="28"/>
      <c r="X14" s="28"/>
      <c r="Y14" s="26"/>
      <c r="Z14" s="28"/>
      <c r="AA14" s="28"/>
      <c r="AB14" s="28"/>
      <c r="AC14" s="26"/>
      <c r="AD14" s="28"/>
      <c r="AE14" s="28"/>
      <c r="AF14" s="28"/>
      <c r="AG14" s="43"/>
    </row>
    <row r="15" spans="1:34" ht="15" thickBot="1" x14ac:dyDescent="0.2">
      <c r="A15" s="22"/>
      <c r="B15" s="124"/>
      <c r="C15" s="125"/>
      <c r="D15" s="65"/>
      <c r="E15" s="93"/>
      <c r="F15" s="97">
        <v>700</v>
      </c>
      <c r="G15" s="67"/>
      <c r="H15" s="99"/>
      <c r="I15" s="93"/>
      <c r="J15" s="97">
        <f>AVERAGE(J8:J14)</f>
        <v>450</v>
      </c>
      <c r="K15" s="52"/>
      <c r="L15" s="51"/>
      <c r="M15" s="48"/>
      <c r="N15" s="49">
        <f>SUM(N8:N14)</f>
        <v>633.79999999999995</v>
      </c>
      <c r="O15" s="50"/>
      <c r="P15" s="53"/>
      <c r="Q15" s="97">
        <f>SUM(Q8:Q14)</f>
        <v>510</v>
      </c>
      <c r="R15" s="22"/>
      <c r="S15" s="54"/>
      <c r="T15" s="28"/>
      <c r="U15" s="26"/>
      <c r="V15" s="28"/>
      <c r="W15" s="28"/>
      <c r="X15" s="28"/>
      <c r="Y15" s="26"/>
      <c r="Z15" s="28"/>
      <c r="AA15" s="28"/>
      <c r="AB15" s="28"/>
      <c r="AC15" s="26"/>
      <c r="AD15" s="28"/>
      <c r="AE15" s="28"/>
      <c r="AF15" s="28"/>
      <c r="AG15" s="39"/>
    </row>
    <row r="16" spans="1:34" ht="15" thickTop="1" x14ac:dyDescent="0.15">
      <c r="A16" s="22"/>
      <c r="B16" s="143" t="s">
        <v>4</v>
      </c>
      <c r="C16" s="144"/>
      <c r="D16" s="88" t="s">
        <v>13</v>
      </c>
      <c r="E16" s="91"/>
      <c r="F16" s="96"/>
      <c r="G16" s="64"/>
      <c r="H16" s="88" t="s">
        <v>82</v>
      </c>
      <c r="I16" s="91"/>
      <c r="J16" s="96"/>
      <c r="K16" s="31"/>
      <c r="L16" s="81" t="s">
        <v>36</v>
      </c>
      <c r="M16" s="83"/>
      <c r="N16" s="29"/>
      <c r="O16" s="32"/>
      <c r="P16" s="25"/>
      <c r="Q16" s="96"/>
      <c r="R16" s="22"/>
      <c r="S16" s="149"/>
      <c r="T16" s="149"/>
      <c r="U16" s="26"/>
      <c r="V16" s="27"/>
      <c r="W16" s="27"/>
      <c r="X16" s="28"/>
      <c r="Y16" s="26"/>
      <c r="Z16" s="28"/>
      <c r="AA16" s="28"/>
      <c r="AB16" s="28"/>
      <c r="AC16" s="26"/>
      <c r="AD16" s="28"/>
      <c r="AE16" s="28"/>
      <c r="AF16" s="28"/>
      <c r="AG16" s="26"/>
    </row>
    <row r="17" spans="1:33" ht="14" x14ac:dyDescent="0.15">
      <c r="A17" s="22"/>
      <c r="B17" s="145"/>
      <c r="C17" s="146"/>
      <c r="D17" s="88" t="s">
        <v>17</v>
      </c>
      <c r="E17" s="91"/>
      <c r="F17" s="96"/>
      <c r="G17" s="64"/>
      <c r="H17" s="88" t="s">
        <v>47</v>
      </c>
      <c r="I17" s="91"/>
      <c r="J17" s="96"/>
      <c r="K17" s="31"/>
      <c r="L17" s="81" t="s">
        <v>91</v>
      </c>
      <c r="M17" s="83"/>
      <c r="N17" s="29"/>
      <c r="O17" s="32"/>
      <c r="P17" s="36"/>
      <c r="Q17" s="96"/>
      <c r="R17" s="22"/>
      <c r="S17" s="150"/>
      <c r="T17" s="150"/>
      <c r="U17" s="33"/>
      <c r="V17" s="34"/>
      <c r="W17" s="27"/>
      <c r="X17" s="28"/>
      <c r="Y17" s="26"/>
      <c r="Z17" s="34"/>
      <c r="AA17" s="27"/>
      <c r="AB17" s="28"/>
      <c r="AC17" s="26"/>
      <c r="AD17" s="28"/>
      <c r="AE17" s="28"/>
      <c r="AF17" s="28"/>
      <c r="AG17" s="35"/>
    </row>
    <row r="18" spans="1:33" ht="14" x14ac:dyDescent="0.15">
      <c r="A18" s="22"/>
      <c r="B18" s="114" t="s">
        <v>35</v>
      </c>
      <c r="C18" s="117"/>
      <c r="D18" s="89" t="s">
        <v>17</v>
      </c>
      <c r="E18" s="91">
        <v>60</v>
      </c>
      <c r="F18" s="96">
        <f>E18/100*376</f>
        <v>225.6</v>
      </c>
      <c r="G18" s="64"/>
      <c r="H18" s="89" t="s">
        <v>58</v>
      </c>
      <c r="I18" s="91">
        <v>0.5</v>
      </c>
      <c r="J18" s="96"/>
      <c r="K18" s="31"/>
      <c r="L18" s="82" t="s">
        <v>104</v>
      </c>
      <c r="M18" s="83"/>
      <c r="N18" s="29">
        <v>666</v>
      </c>
      <c r="O18" s="32"/>
      <c r="P18" s="36" t="s">
        <v>84</v>
      </c>
      <c r="Q18" s="96">
        <v>260</v>
      </c>
      <c r="R18" s="22"/>
      <c r="S18" s="54"/>
      <c r="T18" s="55"/>
      <c r="U18" s="33"/>
      <c r="V18" s="34"/>
      <c r="W18" s="27"/>
      <c r="X18" s="28"/>
      <c r="Y18" s="26"/>
      <c r="Z18" s="27"/>
      <c r="AA18" s="27"/>
      <c r="AB18" s="28"/>
      <c r="AC18" s="26"/>
      <c r="AD18" s="28"/>
      <c r="AE18" s="28"/>
      <c r="AF18" s="28"/>
      <c r="AG18" s="39"/>
    </row>
    <row r="19" spans="1:33" ht="14" x14ac:dyDescent="0.15">
      <c r="A19" s="22"/>
      <c r="B19" s="116">
        <v>20</v>
      </c>
      <c r="C19" s="117" t="s">
        <v>33</v>
      </c>
      <c r="D19" s="89" t="s">
        <v>52</v>
      </c>
      <c r="E19" s="91">
        <v>20</v>
      </c>
      <c r="F19" s="96">
        <v>137</v>
      </c>
      <c r="G19" s="64"/>
      <c r="H19" s="89" t="s">
        <v>59</v>
      </c>
      <c r="I19" s="91">
        <v>150</v>
      </c>
      <c r="J19" s="96">
        <f>I19*300/100</f>
        <v>450</v>
      </c>
      <c r="K19" s="31"/>
      <c r="L19" s="82" t="s">
        <v>97</v>
      </c>
      <c r="M19" s="83"/>
      <c r="N19" s="29"/>
      <c r="O19" s="32"/>
      <c r="P19" s="36" t="s">
        <v>85</v>
      </c>
      <c r="Q19" s="96">
        <v>276</v>
      </c>
      <c r="R19" s="22"/>
      <c r="S19" s="54"/>
      <c r="T19" s="56"/>
      <c r="U19" s="33"/>
      <c r="V19" s="34"/>
      <c r="W19" s="27"/>
      <c r="X19" s="28"/>
      <c r="Y19" s="26"/>
      <c r="Z19" s="34"/>
      <c r="AA19" s="28"/>
      <c r="AB19" s="28"/>
      <c r="AC19" s="26"/>
      <c r="AD19" s="28"/>
      <c r="AE19" s="28"/>
      <c r="AF19" s="28"/>
      <c r="AG19" s="43"/>
    </row>
    <row r="20" spans="1:33" ht="14" x14ac:dyDescent="0.15">
      <c r="A20" s="22"/>
      <c r="B20" s="118"/>
      <c r="C20" s="119"/>
      <c r="D20" s="89" t="s">
        <v>57</v>
      </c>
      <c r="E20" s="91">
        <v>20</v>
      </c>
      <c r="F20" s="96">
        <f>E20/100*340</f>
        <v>68</v>
      </c>
      <c r="G20" s="64"/>
      <c r="H20" s="89" t="s">
        <v>60</v>
      </c>
      <c r="I20" s="91">
        <v>100</v>
      </c>
      <c r="J20" s="96">
        <f>I20*40/100</f>
        <v>40</v>
      </c>
      <c r="K20" s="31"/>
      <c r="L20" s="81" t="s">
        <v>26</v>
      </c>
      <c r="M20" s="83"/>
      <c r="N20" s="29"/>
      <c r="O20" s="32"/>
      <c r="P20" s="58"/>
      <c r="Q20" s="96"/>
      <c r="R20" s="22"/>
      <c r="S20" s="54"/>
      <c r="T20" s="57"/>
      <c r="U20" s="33"/>
      <c r="V20" s="34"/>
      <c r="W20" s="28"/>
      <c r="X20" s="28"/>
      <c r="Y20" s="26"/>
      <c r="Z20" s="28"/>
      <c r="AA20" s="27"/>
      <c r="AB20" s="28"/>
      <c r="AC20" s="26"/>
      <c r="AD20" s="28"/>
      <c r="AE20" s="28"/>
      <c r="AF20" s="28"/>
      <c r="AG20" s="39"/>
    </row>
    <row r="21" spans="1:33" ht="14" x14ac:dyDescent="0.15">
      <c r="A21" s="22"/>
      <c r="B21" s="116" t="s">
        <v>2</v>
      </c>
      <c r="C21" s="120">
        <f>SUM(F25,J25,N25,Q25)</f>
        <v>2716.3</v>
      </c>
      <c r="D21" s="89"/>
      <c r="E21" s="91"/>
      <c r="F21" s="96"/>
      <c r="G21" s="64"/>
      <c r="H21" s="89" t="s">
        <v>61</v>
      </c>
      <c r="I21" s="91">
        <v>50</v>
      </c>
      <c r="J21" s="96">
        <f>I21*109/100</f>
        <v>54.5</v>
      </c>
      <c r="K21" s="31"/>
      <c r="L21" s="82" t="s">
        <v>101</v>
      </c>
      <c r="M21" s="83"/>
      <c r="N21" s="29">
        <v>590</v>
      </c>
      <c r="O21" s="32"/>
      <c r="P21" s="22"/>
      <c r="Q21" s="96"/>
      <c r="R21" s="22"/>
      <c r="S21" s="35"/>
      <c r="T21" s="54"/>
      <c r="U21" s="26"/>
      <c r="V21" s="28"/>
      <c r="W21" s="28"/>
      <c r="X21" s="28"/>
      <c r="Y21" s="26"/>
      <c r="Z21" s="27"/>
      <c r="AA21" s="27"/>
      <c r="AB21" s="28"/>
      <c r="AC21" s="26"/>
      <c r="AD21" s="28"/>
      <c r="AE21" s="28"/>
      <c r="AF21" s="28"/>
      <c r="AG21" s="39"/>
    </row>
    <row r="22" spans="1:33" ht="14" x14ac:dyDescent="0.15">
      <c r="A22" s="22"/>
      <c r="B22" s="121"/>
      <c r="C22" s="122"/>
      <c r="D22" s="89"/>
      <c r="E22" s="91"/>
      <c r="F22" s="96"/>
      <c r="G22" s="64"/>
      <c r="H22" s="89" t="s">
        <v>99</v>
      </c>
      <c r="I22" s="91">
        <v>50</v>
      </c>
      <c r="J22" s="96">
        <f>I22*78/100</f>
        <v>39</v>
      </c>
      <c r="K22" s="31"/>
      <c r="L22" s="82"/>
      <c r="M22" s="83"/>
      <c r="N22" s="29"/>
      <c r="O22" s="32"/>
      <c r="Q22" s="96"/>
      <c r="R22" s="22"/>
      <c r="S22" s="28"/>
      <c r="T22" s="54"/>
      <c r="U22" s="26"/>
      <c r="V22" s="28"/>
      <c r="W22" s="28"/>
      <c r="X22" s="28"/>
      <c r="Y22" s="26"/>
      <c r="Z22" s="28"/>
      <c r="AA22" s="28"/>
      <c r="AB22" s="28"/>
      <c r="AC22" s="26"/>
      <c r="AD22" s="28"/>
      <c r="AE22" s="28"/>
      <c r="AF22" s="28"/>
      <c r="AG22" s="39"/>
    </row>
    <row r="23" spans="1:33" ht="14" x14ac:dyDescent="0.15">
      <c r="A23" s="22"/>
      <c r="B23" s="121"/>
      <c r="C23" s="122"/>
      <c r="D23" s="89"/>
      <c r="E23" s="91"/>
      <c r="F23" s="96"/>
      <c r="G23" s="64"/>
      <c r="H23" s="89" t="s">
        <v>100</v>
      </c>
      <c r="I23" s="140">
        <v>3</v>
      </c>
      <c r="J23" s="96"/>
      <c r="K23" s="31"/>
      <c r="L23" s="82"/>
      <c r="M23" s="84"/>
      <c r="N23" s="29"/>
      <c r="O23" s="32"/>
      <c r="P23" s="40"/>
      <c r="Q23" s="96"/>
      <c r="R23" s="22"/>
      <c r="S23" s="28"/>
      <c r="T23" s="54"/>
      <c r="U23" s="26"/>
      <c r="V23" s="28"/>
      <c r="W23" s="28"/>
      <c r="X23" s="28"/>
      <c r="Y23" s="26"/>
      <c r="Z23" s="28"/>
      <c r="AA23" s="28"/>
      <c r="AB23" s="28"/>
      <c r="AC23" s="26"/>
      <c r="AD23" s="28"/>
      <c r="AE23" s="28"/>
      <c r="AF23" s="28"/>
      <c r="AG23" s="39"/>
    </row>
    <row r="24" spans="1:33" ht="14" x14ac:dyDescent="0.15">
      <c r="A24" s="22"/>
      <c r="B24" s="134"/>
      <c r="C24" s="135"/>
      <c r="D24" s="89"/>
      <c r="E24" s="92"/>
      <c r="F24" s="96"/>
      <c r="G24" s="64"/>
      <c r="H24" s="89" t="s">
        <v>62</v>
      </c>
      <c r="I24" s="91">
        <v>180</v>
      </c>
      <c r="J24" s="96">
        <f>I24*299/100</f>
        <v>538.20000000000005</v>
      </c>
      <c r="K24" s="31"/>
      <c r="L24" s="82"/>
      <c r="M24" s="83"/>
      <c r="N24" s="29"/>
      <c r="O24" s="32"/>
      <c r="P24" s="25"/>
      <c r="Q24" s="96"/>
      <c r="R24" s="22"/>
      <c r="S24" s="46"/>
      <c r="T24" s="47"/>
      <c r="U24" s="26"/>
      <c r="V24" s="28"/>
      <c r="W24" s="28"/>
      <c r="X24" s="28"/>
      <c r="Y24" s="26"/>
      <c r="Z24" s="28"/>
      <c r="AA24" s="28"/>
      <c r="AB24" s="28"/>
      <c r="AC24" s="26"/>
      <c r="AD24" s="28"/>
      <c r="AE24" s="28"/>
      <c r="AF24" s="28"/>
      <c r="AG24" s="43"/>
    </row>
    <row r="25" spans="1:33" ht="15" thickBot="1" x14ac:dyDescent="0.2">
      <c r="A25" s="22"/>
      <c r="B25" s="136"/>
      <c r="C25" s="79"/>
      <c r="D25" s="65"/>
      <c r="E25" s="93"/>
      <c r="F25" s="97">
        <f>SUM(F18:F24)</f>
        <v>430.6</v>
      </c>
      <c r="G25" s="67"/>
      <c r="H25" s="99"/>
      <c r="I25" s="93"/>
      <c r="J25" s="97">
        <f>SUM(J18:J24)</f>
        <v>1121.7</v>
      </c>
      <c r="K25" s="52"/>
      <c r="L25" s="51"/>
      <c r="M25" s="48"/>
      <c r="N25" s="97">
        <f>AVERAGE(N18:N24)</f>
        <v>628</v>
      </c>
      <c r="O25" s="50"/>
      <c r="P25" s="53"/>
      <c r="Q25" s="97">
        <f>SUM(Q18:Q24)</f>
        <v>536</v>
      </c>
      <c r="R25" s="22"/>
      <c r="S25" s="54"/>
      <c r="T25" s="28"/>
      <c r="U25" s="26"/>
      <c r="V25" s="28"/>
      <c r="W25" s="28"/>
      <c r="X25" s="28"/>
      <c r="Y25" s="26"/>
      <c r="Z25" s="28"/>
      <c r="AA25" s="28"/>
      <c r="AB25" s="28"/>
      <c r="AC25" s="26"/>
      <c r="AD25" s="28"/>
      <c r="AE25" s="28"/>
      <c r="AF25" s="28"/>
      <c r="AG25" s="26"/>
    </row>
    <row r="26" spans="1:33" ht="15" thickTop="1" x14ac:dyDescent="0.15">
      <c r="A26" s="22"/>
      <c r="B26" s="143" t="s">
        <v>5</v>
      </c>
      <c r="C26" s="144"/>
      <c r="D26" s="98" t="s">
        <v>36</v>
      </c>
      <c r="E26" s="91"/>
      <c r="F26" s="96"/>
      <c r="G26" s="64"/>
      <c r="H26" s="88" t="s">
        <v>82</v>
      </c>
      <c r="I26" s="91"/>
      <c r="J26" s="96"/>
      <c r="K26" s="31"/>
      <c r="L26" s="85" t="s">
        <v>38</v>
      </c>
      <c r="M26" s="83"/>
      <c r="N26" s="29"/>
      <c r="O26" s="32"/>
      <c r="P26" s="25"/>
      <c r="Q26" s="96"/>
      <c r="R26" s="22"/>
      <c r="S26" s="149"/>
      <c r="T26" s="149"/>
      <c r="U26" s="28"/>
      <c r="V26" s="27"/>
      <c r="W26" s="27"/>
      <c r="X26" s="28"/>
      <c r="Y26" s="26"/>
      <c r="Z26" s="27"/>
      <c r="AA26" s="27"/>
      <c r="AB26" s="28"/>
      <c r="AC26" s="26"/>
      <c r="AD26" s="28"/>
      <c r="AE26" s="28"/>
      <c r="AF26" s="28"/>
      <c r="AG26" s="26"/>
    </row>
    <row r="27" spans="1:33" ht="14" x14ac:dyDescent="0.15">
      <c r="A27" s="22"/>
      <c r="B27" s="145"/>
      <c r="C27" s="146"/>
      <c r="D27" s="88" t="s">
        <v>92</v>
      </c>
      <c r="E27" s="91"/>
      <c r="F27" s="96"/>
      <c r="G27" s="64"/>
      <c r="H27" s="81" t="s">
        <v>91</v>
      </c>
      <c r="I27" s="91"/>
      <c r="J27" s="96"/>
      <c r="K27" s="31"/>
      <c r="L27" s="81" t="s">
        <v>19</v>
      </c>
      <c r="M27" s="86"/>
      <c r="N27" s="29"/>
      <c r="O27" s="32"/>
      <c r="P27" s="36"/>
      <c r="Q27" s="96"/>
      <c r="R27" s="22"/>
      <c r="S27" s="150"/>
      <c r="T27" s="150"/>
      <c r="U27" s="33"/>
      <c r="V27" s="34"/>
      <c r="W27" s="27"/>
      <c r="X27" s="28"/>
      <c r="Y27" s="26"/>
      <c r="Z27" s="34"/>
      <c r="AA27" s="28"/>
      <c r="AB27" s="28"/>
      <c r="AC27" s="26"/>
      <c r="AD27" s="28"/>
      <c r="AE27" s="28"/>
      <c r="AF27" s="28"/>
      <c r="AG27" s="35"/>
    </row>
    <row r="28" spans="1:33" ht="12.5" customHeight="1" x14ac:dyDescent="0.15">
      <c r="A28" s="22"/>
      <c r="B28" s="141" t="s">
        <v>37</v>
      </c>
      <c r="C28" s="142"/>
      <c r="D28" s="89" t="s">
        <v>63</v>
      </c>
      <c r="E28" s="91">
        <v>65</v>
      </c>
      <c r="F28" s="96">
        <f>E28*5.72</f>
        <v>371.8</v>
      </c>
      <c r="G28" s="64"/>
      <c r="H28" s="89" t="s">
        <v>103</v>
      </c>
      <c r="I28" s="91"/>
      <c r="J28" s="96">
        <v>517</v>
      </c>
      <c r="K28" s="31"/>
      <c r="L28" s="82" t="s">
        <v>18</v>
      </c>
      <c r="M28" s="83">
        <v>60</v>
      </c>
      <c r="N28" s="29">
        <f>M28*3.6</f>
        <v>216</v>
      </c>
      <c r="O28" s="32"/>
      <c r="P28" s="36" t="s">
        <v>12</v>
      </c>
      <c r="Q28" s="96">
        <v>260</v>
      </c>
      <c r="R28" s="22"/>
      <c r="S28" s="54"/>
      <c r="T28" s="55"/>
      <c r="U28" s="33"/>
      <c r="V28" s="42"/>
      <c r="W28" s="27"/>
      <c r="X28" s="28"/>
      <c r="Y28" s="26"/>
      <c r="Z28" s="27"/>
      <c r="AA28" s="27"/>
      <c r="AB28" s="28"/>
      <c r="AC28" s="26"/>
      <c r="AD28" s="27"/>
      <c r="AE28" s="27"/>
      <c r="AF28" s="27"/>
      <c r="AG28" s="39"/>
    </row>
    <row r="29" spans="1:33" ht="14" x14ac:dyDescent="0.15">
      <c r="A29" s="22"/>
      <c r="B29" s="141"/>
      <c r="C29" s="142"/>
      <c r="D29" s="89" t="s">
        <v>98</v>
      </c>
      <c r="E29" s="111">
        <v>30</v>
      </c>
      <c r="F29" s="29">
        <f>E29/100*544</f>
        <v>163.19999999999999</v>
      </c>
      <c r="G29" s="64"/>
      <c r="H29" s="89" t="s">
        <v>97</v>
      </c>
      <c r="I29" s="91"/>
      <c r="J29" s="96"/>
      <c r="K29" s="31"/>
      <c r="L29" s="82" t="s">
        <v>20</v>
      </c>
      <c r="M29" s="83">
        <v>20</v>
      </c>
      <c r="N29" s="29">
        <f>M29*1.66</f>
        <v>33.199999999999996</v>
      </c>
      <c r="O29" s="32"/>
      <c r="P29" s="36" t="s">
        <v>16</v>
      </c>
      <c r="Q29" s="96">
        <v>250</v>
      </c>
      <c r="R29" s="22"/>
      <c r="S29" s="54"/>
      <c r="T29" s="56"/>
      <c r="U29" s="33"/>
      <c r="V29" s="34"/>
      <c r="W29" s="27"/>
      <c r="X29" s="28"/>
      <c r="Y29" s="26"/>
      <c r="Z29" s="28"/>
      <c r="AA29" s="28"/>
      <c r="AB29" s="28"/>
      <c r="AC29" s="26"/>
      <c r="AD29" s="28"/>
      <c r="AE29" s="28"/>
      <c r="AF29" s="28"/>
      <c r="AG29" s="39"/>
    </row>
    <row r="30" spans="1:33" ht="14" x14ac:dyDescent="0.15">
      <c r="A30" s="22"/>
      <c r="B30" s="116">
        <v>33</v>
      </c>
      <c r="C30" s="117" t="s">
        <v>33</v>
      </c>
      <c r="D30" s="89"/>
      <c r="E30" s="91"/>
      <c r="F30" s="96"/>
      <c r="G30" s="64"/>
      <c r="H30" s="81" t="s">
        <v>26</v>
      </c>
      <c r="I30" s="91"/>
      <c r="J30" s="96"/>
      <c r="K30" s="31"/>
      <c r="L30" s="82" t="s">
        <v>64</v>
      </c>
      <c r="M30" s="83">
        <v>60</v>
      </c>
      <c r="N30" s="29">
        <f>M30*3.35</f>
        <v>201</v>
      </c>
      <c r="O30" s="32"/>
      <c r="P30" s="58"/>
      <c r="Q30" s="105"/>
      <c r="R30" s="22"/>
      <c r="S30" s="54"/>
      <c r="T30" s="57"/>
      <c r="U30" s="28"/>
      <c r="V30" s="28"/>
      <c r="W30" s="28"/>
      <c r="X30" s="28"/>
      <c r="Y30" s="26"/>
      <c r="Z30" s="27"/>
      <c r="AA30" s="27"/>
      <c r="AB30" s="28"/>
      <c r="AC30" s="26"/>
      <c r="AD30" s="27"/>
      <c r="AE30" s="27"/>
      <c r="AF30" s="27"/>
      <c r="AG30" s="43"/>
    </row>
    <row r="31" spans="1:33" ht="14" x14ac:dyDescent="0.15">
      <c r="A31" s="22"/>
      <c r="B31" s="116" t="s">
        <v>2</v>
      </c>
      <c r="C31" s="120">
        <f>SUM(F35,J35,N35,Q35)</f>
        <v>2060.6999999999998</v>
      </c>
      <c r="D31" s="89"/>
      <c r="E31" s="91"/>
      <c r="F31" s="96"/>
      <c r="G31" s="64"/>
      <c r="H31" s="82" t="s">
        <v>102</v>
      </c>
      <c r="I31" s="91"/>
      <c r="J31" s="96">
        <v>614</v>
      </c>
      <c r="K31" s="31"/>
      <c r="L31" s="82" t="s">
        <v>65</v>
      </c>
      <c r="M31" s="83"/>
      <c r="N31" s="29"/>
      <c r="O31" s="32"/>
      <c r="P31" s="22"/>
      <c r="Q31" s="96"/>
      <c r="R31" s="22"/>
      <c r="S31" s="35"/>
      <c r="T31" s="54"/>
      <c r="U31" s="28"/>
      <c r="V31" s="28"/>
      <c r="W31" s="28"/>
      <c r="X31" s="28"/>
      <c r="Y31" s="26"/>
      <c r="Z31" s="28"/>
      <c r="AA31" s="28"/>
      <c r="AB31" s="28"/>
      <c r="AC31" s="26"/>
      <c r="AD31" s="28"/>
      <c r="AE31" s="28"/>
      <c r="AF31" s="28"/>
      <c r="AG31" s="39"/>
    </row>
    <row r="32" spans="1:33" ht="14" x14ac:dyDescent="0.15">
      <c r="A32" s="22"/>
      <c r="B32" s="121"/>
      <c r="C32" s="122"/>
      <c r="D32" s="89"/>
      <c r="E32" s="91"/>
      <c r="F32" s="96"/>
      <c r="G32" s="64"/>
      <c r="H32" s="82"/>
      <c r="I32" s="91"/>
      <c r="J32" s="96"/>
      <c r="K32" s="32"/>
      <c r="L32" s="82"/>
      <c r="M32" s="83"/>
      <c r="N32" s="29"/>
      <c r="O32" s="32"/>
      <c r="P32" s="22"/>
      <c r="Q32" s="96"/>
      <c r="R32" s="22"/>
      <c r="S32" s="28"/>
      <c r="T32" s="54"/>
      <c r="U32" s="28"/>
      <c r="V32" s="28"/>
      <c r="W32" s="28"/>
      <c r="X32" s="28"/>
      <c r="Y32" s="26"/>
      <c r="Z32" s="27"/>
      <c r="AA32" s="27"/>
      <c r="AB32" s="28"/>
      <c r="AC32" s="26"/>
      <c r="AD32" s="28"/>
      <c r="AE32" s="28"/>
      <c r="AF32" s="28"/>
      <c r="AG32" s="43"/>
    </row>
    <row r="33" spans="1:33" ht="14" x14ac:dyDescent="0.15">
      <c r="A33" s="22"/>
      <c r="B33" s="121"/>
      <c r="C33" s="122"/>
      <c r="D33" s="89"/>
      <c r="E33" s="91"/>
      <c r="F33" s="96"/>
      <c r="G33" s="64"/>
      <c r="H33" s="89"/>
      <c r="I33" s="92"/>
      <c r="J33" s="96"/>
      <c r="K33" s="32"/>
      <c r="L33" s="85"/>
      <c r="M33" s="84"/>
      <c r="N33" s="29"/>
      <c r="O33" s="32"/>
      <c r="P33" s="40"/>
      <c r="Q33" s="96"/>
      <c r="R33" s="22"/>
      <c r="S33" s="28"/>
      <c r="T33" s="47"/>
      <c r="U33" s="28"/>
      <c r="V33" s="28"/>
      <c r="W33" s="28"/>
      <c r="X33" s="28"/>
      <c r="Y33" s="26"/>
      <c r="Z33" s="28"/>
      <c r="AA33" s="28"/>
      <c r="AB33" s="28"/>
      <c r="AC33" s="26"/>
      <c r="AD33" s="28"/>
      <c r="AE33" s="28"/>
      <c r="AF33" s="28"/>
      <c r="AG33" s="39"/>
    </row>
    <row r="34" spans="1:33" ht="14" x14ac:dyDescent="0.15">
      <c r="A34" s="22"/>
      <c r="B34" s="121"/>
      <c r="C34" s="112"/>
      <c r="D34" s="89"/>
      <c r="E34" s="92"/>
      <c r="F34" s="96"/>
      <c r="G34" s="64"/>
      <c r="H34" s="89"/>
      <c r="I34" s="91"/>
      <c r="J34" s="96"/>
      <c r="K34" s="32"/>
      <c r="L34" s="82"/>
      <c r="M34" s="83"/>
      <c r="N34" s="29"/>
      <c r="O34" s="30"/>
      <c r="P34" s="25"/>
      <c r="Q34" s="29"/>
      <c r="R34" s="22"/>
      <c r="S34" s="46"/>
      <c r="T34" s="47"/>
      <c r="U34" s="26"/>
      <c r="V34" s="28"/>
      <c r="W34" s="28"/>
      <c r="X34" s="28"/>
      <c r="Y34" s="26"/>
      <c r="Z34" s="28"/>
      <c r="AA34" s="28"/>
      <c r="AB34" s="28"/>
      <c r="AC34" s="26"/>
      <c r="AD34" s="28"/>
      <c r="AE34" s="28"/>
      <c r="AF34" s="28"/>
      <c r="AG34" s="43"/>
    </row>
    <row r="35" spans="1:33" ht="15" thickBot="1" x14ac:dyDescent="0.2">
      <c r="A35" s="22"/>
      <c r="B35" s="137"/>
      <c r="C35" s="125"/>
      <c r="D35" s="65"/>
      <c r="E35" s="93"/>
      <c r="F35" s="97">
        <f>SUM(F28:F34)</f>
        <v>535</v>
      </c>
      <c r="G35" s="67"/>
      <c r="H35" s="99"/>
      <c r="I35" s="93"/>
      <c r="J35" s="97">
        <f>AVERAGE(J28:J34)</f>
        <v>565.5</v>
      </c>
      <c r="K35" s="50"/>
      <c r="L35" s="51"/>
      <c r="M35" s="48"/>
      <c r="N35" s="97">
        <f>SUM(N28:N34)</f>
        <v>450.2</v>
      </c>
      <c r="O35" s="50"/>
      <c r="P35" s="53"/>
      <c r="Q35" s="97">
        <f>SUM(Q28:Q34)</f>
        <v>510</v>
      </c>
      <c r="R35" s="22"/>
      <c r="S35" s="54"/>
      <c r="T35" s="28"/>
      <c r="U35" s="26"/>
      <c r="V35" s="28"/>
      <c r="W35" s="28"/>
      <c r="X35" s="28"/>
      <c r="Y35" s="26"/>
      <c r="Z35" s="28"/>
      <c r="AA35" s="28"/>
      <c r="AB35" s="28"/>
      <c r="AC35" s="26"/>
      <c r="AD35" s="28"/>
      <c r="AE35" s="28"/>
      <c r="AF35" s="28"/>
      <c r="AG35" s="26"/>
    </row>
    <row r="36" spans="1:33" ht="15" thickTop="1" x14ac:dyDescent="0.15">
      <c r="A36" s="22"/>
      <c r="B36" s="143" t="s">
        <v>6</v>
      </c>
      <c r="C36" s="144"/>
      <c r="D36" s="88" t="s">
        <v>38</v>
      </c>
      <c r="E36" s="91"/>
      <c r="F36" s="96"/>
      <c r="G36" s="64"/>
      <c r="H36" s="88" t="s">
        <v>82</v>
      </c>
      <c r="I36" s="91"/>
      <c r="J36" s="96"/>
      <c r="K36" s="31"/>
      <c r="L36" s="85" t="s">
        <v>40</v>
      </c>
      <c r="M36" s="83"/>
      <c r="N36" s="29"/>
      <c r="O36" s="32"/>
      <c r="P36" s="25"/>
      <c r="Q36" s="96"/>
      <c r="R36" s="22"/>
      <c r="S36" s="149"/>
      <c r="T36" s="149"/>
      <c r="U36" s="28"/>
      <c r="V36" s="27"/>
      <c r="W36" s="27"/>
      <c r="X36" s="28"/>
      <c r="Y36" s="26"/>
      <c r="Z36" s="28"/>
      <c r="AA36" s="28"/>
      <c r="AB36" s="28"/>
      <c r="AC36" s="26"/>
      <c r="AD36" s="28"/>
      <c r="AE36" s="28"/>
      <c r="AF36" s="28"/>
      <c r="AG36" s="26"/>
    </row>
    <row r="37" spans="1:33" ht="14" x14ac:dyDescent="0.15">
      <c r="A37" s="22"/>
      <c r="B37" s="145"/>
      <c r="C37" s="146"/>
      <c r="D37" s="88" t="s">
        <v>91</v>
      </c>
      <c r="E37" s="91"/>
      <c r="F37" s="96"/>
      <c r="G37" s="64"/>
      <c r="H37" s="88" t="s">
        <v>50</v>
      </c>
      <c r="I37" s="91"/>
      <c r="J37" s="96"/>
      <c r="K37" s="31"/>
      <c r="L37" s="81" t="s">
        <v>91</v>
      </c>
      <c r="M37" s="83"/>
      <c r="N37" s="29"/>
      <c r="O37" s="32"/>
      <c r="P37" s="25"/>
      <c r="Q37" s="96"/>
      <c r="R37" s="22"/>
      <c r="S37" s="150"/>
      <c r="T37" s="150"/>
      <c r="U37" s="33"/>
      <c r="V37" s="34"/>
      <c r="W37" s="27"/>
      <c r="X37" s="28"/>
      <c r="Y37" s="26"/>
      <c r="Z37" s="28"/>
      <c r="AA37" s="28"/>
      <c r="AB37" s="28"/>
      <c r="AC37" s="26"/>
      <c r="AD37" s="28"/>
      <c r="AE37" s="28"/>
      <c r="AF37" s="28"/>
      <c r="AG37" s="35"/>
    </row>
    <row r="38" spans="1:33" ht="14" x14ac:dyDescent="0.15">
      <c r="A38" s="22"/>
      <c r="B38" s="141" t="s">
        <v>39</v>
      </c>
      <c r="C38" s="142"/>
      <c r="D38" s="89" t="s">
        <v>67</v>
      </c>
      <c r="E38" s="91"/>
      <c r="F38" s="96">
        <v>360</v>
      </c>
      <c r="G38" s="64"/>
      <c r="H38" s="89" t="s">
        <v>55</v>
      </c>
      <c r="I38" s="91">
        <v>70</v>
      </c>
      <c r="J38" s="96">
        <f>I38*3.25</f>
        <v>227.5</v>
      </c>
      <c r="K38" s="31"/>
      <c r="L38" s="82" t="s">
        <v>103</v>
      </c>
      <c r="M38" s="83"/>
      <c r="N38" s="29">
        <v>517</v>
      </c>
      <c r="O38" s="32"/>
      <c r="P38" s="36" t="s">
        <v>32</v>
      </c>
      <c r="Q38" s="96">
        <v>150</v>
      </c>
      <c r="R38" s="22"/>
      <c r="S38" s="54"/>
      <c r="T38" s="55"/>
      <c r="U38" s="33"/>
      <c r="V38" s="42"/>
      <c r="W38" s="27"/>
      <c r="X38" s="28"/>
      <c r="Y38" s="26"/>
      <c r="Z38" s="28"/>
      <c r="AA38" s="28"/>
      <c r="AB38" s="28"/>
      <c r="AC38" s="26"/>
      <c r="AD38" s="28"/>
      <c r="AE38" s="28"/>
      <c r="AF38" s="28"/>
      <c r="AG38" s="39"/>
    </row>
    <row r="39" spans="1:33" ht="14" x14ac:dyDescent="0.15">
      <c r="A39" s="22"/>
      <c r="B39" s="141"/>
      <c r="C39" s="142"/>
      <c r="D39" s="89" t="s">
        <v>22</v>
      </c>
      <c r="E39" s="91">
        <v>20</v>
      </c>
      <c r="F39" s="96">
        <f>E39*6.45</f>
        <v>129</v>
      </c>
      <c r="G39" s="64"/>
      <c r="H39" s="89" t="s">
        <v>66</v>
      </c>
      <c r="I39" s="91">
        <v>70</v>
      </c>
      <c r="J39" s="96">
        <f>I39*4.32</f>
        <v>302.40000000000003</v>
      </c>
      <c r="K39" s="31"/>
      <c r="L39" s="82" t="s">
        <v>97</v>
      </c>
      <c r="M39" s="83"/>
      <c r="N39" s="29"/>
      <c r="O39" s="32"/>
      <c r="P39" s="36" t="s">
        <v>84</v>
      </c>
      <c r="Q39" s="96">
        <v>260</v>
      </c>
      <c r="R39" s="22"/>
      <c r="S39" s="54"/>
      <c r="T39" s="56"/>
      <c r="U39" s="33"/>
      <c r="V39" s="34"/>
      <c r="W39" s="27"/>
      <c r="X39" s="28"/>
      <c r="Y39" s="26"/>
      <c r="Z39" s="28"/>
      <c r="AA39" s="28"/>
      <c r="AB39" s="28"/>
      <c r="AC39" s="26"/>
      <c r="AD39" s="28"/>
      <c r="AE39" s="28"/>
      <c r="AF39" s="28"/>
      <c r="AG39" s="39"/>
    </row>
    <row r="40" spans="1:33" ht="14" x14ac:dyDescent="0.15">
      <c r="A40" s="22"/>
      <c r="B40" s="116">
        <v>19</v>
      </c>
      <c r="C40" s="117" t="s">
        <v>33</v>
      </c>
      <c r="D40" s="89" t="s">
        <v>23</v>
      </c>
      <c r="E40" s="91">
        <v>20</v>
      </c>
      <c r="F40" s="96">
        <f>E40*3.34</f>
        <v>66.8</v>
      </c>
      <c r="G40" s="64"/>
      <c r="H40" s="89" t="s">
        <v>50</v>
      </c>
      <c r="I40" s="91">
        <v>60</v>
      </c>
      <c r="J40" s="96">
        <f>I40*3.38</f>
        <v>202.79999999999998</v>
      </c>
      <c r="K40" s="31"/>
      <c r="L40" s="81" t="s">
        <v>26</v>
      </c>
      <c r="M40" s="83"/>
      <c r="N40" s="29"/>
      <c r="O40" s="32"/>
      <c r="P40" s="36" t="s">
        <v>85</v>
      </c>
      <c r="Q40" s="96">
        <v>276</v>
      </c>
      <c r="R40" s="22"/>
      <c r="S40" s="54"/>
      <c r="T40" s="57"/>
      <c r="U40" s="28"/>
      <c r="V40" s="28"/>
      <c r="W40" s="28"/>
      <c r="X40" s="28"/>
      <c r="Y40" s="26"/>
      <c r="Z40" s="28"/>
      <c r="AA40" s="28"/>
      <c r="AB40" s="28"/>
      <c r="AC40" s="26"/>
      <c r="AD40" s="28"/>
      <c r="AE40" s="28"/>
      <c r="AF40" s="28"/>
      <c r="AG40" s="39"/>
    </row>
    <row r="41" spans="1:33" ht="14" x14ac:dyDescent="0.15">
      <c r="A41" s="22"/>
      <c r="B41" s="116" t="s">
        <v>2</v>
      </c>
      <c r="C41" s="120">
        <f>SUM(F45,J45,N45,Q45)</f>
        <v>2448</v>
      </c>
      <c r="D41" s="89"/>
      <c r="E41" s="91"/>
      <c r="F41" s="96"/>
      <c r="G41" s="64"/>
      <c r="H41" s="89"/>
      <c r="I41" s="91"/>
      <c r="J41" s="96"/>
      <c r="K41" s="31"/>
      <c r="L41" s="87" t="s">
        <v>105</v>
      </c>
      <c r="M41" s="83"/>
      <c r="N41" s="29">
        <v>430</v>
      </c>
      <c r="O41" s="32"/>
      <c r="P41" s="22"/>
      <c r="Q41" s="96"/>
      <c r="R41" s="22"/>
      <c r="S41" s="35"/>
      <c r="T41" s="54"/>
      <c r="U41" s="28"/>
      <c r="V41" s="28"/>
      <c r="W41" s="28"/>
      <c r="X41" s="28"/>
      <c r="Y41" s="26"/>
      <c r="Z41" s="27"/>
      <c r="AA41" s="27"/>
      <c r="AB41" s="28"/>
      <c r="AC41" s="26"/>
      <c r="AD41" s="28"/>
      <c r="AE41" s="28"/>
      <c r="AF41" s="28"/>
      <c r="AG41" s="39"/>
    </row>
    <row r="42" spans="1:33" ht="14" x14ac:dyDescent="0.15">
      <c r="A42" s="22"/>
      <c r="B42" s="121"/>
      <c r="C42" s="122"/>
      <c r="D42" s="89"/>
      <c r="E42" s="91"/>
      <c r="F42" s="96"/>
      <c r="G42" s="64"/>
      <c r="H42" s="89"/>
      <c r="I42" s="91"/>
      <c r="J42" s="96"/>
      <c r="K42" s="31"/>
      <c r="L42" s="87"/>
      <c r="M42" s="83"/>
      <c r="N42" s="29"/>
      <c r="O42" s="32"/>
      <c r="P42" s="22"/>
      <c r="Q42" s="96"/>
      <c r="R42" s="22"/>
      <c r="S42" s="28"/>
      <c r="T42" s="54"/>
      <c r="U42" s="28"/>
      <c r="V42" s="28"/>
      <c r="W42" s="28"/>
      <c r="X42" s="28"/>
      <c r="Y42" s="26"/>
      <c r="Z42" s="28"/>
      <c r="AA42" s="28"/>
      <c r="AB42" s="28"/>
      <c r="AC42" s="26"/>
      <c r="AD42" s="28"/>
      <c r="AE42" s="28"/>
      <c r="AF42" s="28"/>
      <c r="AG42" s="39"/>
    </row>
    <row r="43" spans="1:33" ht="14" x14ac:dyDescent="0.15">
      <c r="A43" s="22"/>
      <c r="B43" s="121"/>
      <c r="C43" s="122"/>
      <c r="D43" s="89"/>
      <c r="E43" s="91"/>
      <c r="F43" s="96"/>
      <c r="G43" s="64"/>
      <c r="H43" s="89"/>
      <c r="I43" s="91"/>
      <c r="J43" s="96"/>
      <c r="K43" s="31"/>
      <c r="L43" s="82"/>
      <c r="M43" s="84"/>
      <c r="N43" s="29"/>
      <c r="O43" s="32"/>
      <c r="P43" s="40"/>
      <c r="Q43" s="96"/>
      <c r="R43" s="22"/>
      <c r="S43" s="28"/>
      <c r="T43" s="54"/>
      <c r="U43" s="28"/>
      <c r="V43" s="28"/>
      <c r="W43" s="28"/>
      <c r="X43" s="28"/>
      <c r="Y43" s="26"/>
      <c r="Z43" s="28"/>
      <c r="AA43" s="28"/>
      <c r="AB43" s="28"/>
      <c r="AC43" s="26"/>
      <c r="AD43" s="28"/>
      <c r="AE43" s="28"/>
      <c r="AF43" s="28"/>
      <c r="AG43" s="43"/>
    </row>
    <row r="44" spans="1:33" ht="14" x14ac:dyDescent="0.15">
      <c r="A44" s="22"/>
      <c r="B44" s="121"/>
      <c r="C44" s="112"/>
      <c r="D44" s="89"/>
      <c r="E44" s="92"/>
      <c r="F44" s="96"/>
      <c r="G44" s="64"/>
      <c r="H44" s="89"/>
      <c r="I44" s="91"/>
      <c r="J44" s="96"/>
      <c r="K44" s="31"/>
      <c r="L44" s="82"/>
      <c r="M44" s="83"/>
      <c r="N44" s="29"/>
      <c r="O44" s="32"/>
      <c r="P44" s="25"/>
      <c r="Q44" s="96"/>
      <c r="R44" s="22"/>
      <c r="S44" s="46"/>
      <c r="T44" s="47"/>
      <c r="U44" s="26"/>
      <c r="V44" s="28"/>
      <c r="W44" s="28"/>
      <c r="X44" s="28"/>
      <c r="Y44" s="26"/>
      <c r="Z44" s="28"/>
      <c r="AA44" s="28"/>
      <c r="AB44" s="28"/>
      <c r="AC44" s="26"/>
      <c r="AD44" s="28"/>
      <c r="AE44" s="28"/>
      <c r="AF44" s="28"/>
      <c r="AG44" s="43"/>
    </row>
    <row r="45" spans="1:33" ht="15" thickBot="1" x14ac:dyDescent="0.2">
      <c r="A45" s="22"/>
      <c r="B45" s="137"/>
      <c r="C45" s="125"/>
      <c r="D45" s="65"/>
      <c r="E45" s="93"/>
      <c r="F45" s="97">
        <f>SUM(F38:F44)</f>
        <v>555.79999999999995</v>
      </c>
      <c r="G45" s="67"/>
      <c r="H45" s="99"/>
      <c r="I45" s="93"/>
      <c r="J45" s="97">
        <f>SUM(J38:J44)</f>
        <v>732.7</v>
      </c>
      <c r="K45" s="52"/>
      <c r="L45" s="51"/>
      <c r="M45" s="48"/>
      <c r="N45" s="97">
        <f>AVERAGE(N38:N44)</f>
        <v>473.5</v>
      </c>
      <c r="O45" s="50"/>
      <c r="P45" s="53"/>
      <c r="Q45" s="97">
        <f>SUM(Q38:Q44)</f>
        <v>686</v>
      </c>
      <c r="R45" s="22"/>
      <c r="S45" s="54"/>
      <c r="T45" s="28"/>
      <c r="U45" s="26"/>
      <c r="V45" s="28"/>
      <c r="W45" s="28"/>
      <c r="X45" s="28"/>
      <c r="Y45" s="26"/>
      <c r="Z45" s="28"/>
      <c r="AA45" s="28"/>
      <c r="AB45" s="28"/>
      <c r="AC45" s="26"/>
      <c r="AD45" s="28"/>
      <c r="AE45" s="28"/>
      <c r="AF45" s="28"/>
      <c r="AG45" s="26"/>
    </row>
    <row r="46" spans="1:33" ht="15" thickTop="1" x14ac:dyDescent="0.15">
      <c r="A46" s="22"/>
      <c r="B46" s="143" t="s">
        <v>7</v>
      </c>
      <c r="C46" s="144"/>
      <c r="D46" s="88" t="s">
        <v>86</v>
      </c>
      <c r="E46" s="91"/>
      <c r="F46" s="96"/>
      <c r="G46" s="64"/>
      <c r="H46" s="88" t="s">
        <v>82</v>
      </c>
      <c r="I46" s="91"/>
      <c r="J46" s="96"/>
      <c r="K46" s="31"/>
      <c r="L46" s="81" t="s">
        <v>42</v>
      </c>
      <c r="M46" s="83"/>
      <c r="N46" s="29"/>
      <c r="O46" s="32"/>
      <c r="P46" s="25"/>
      <c r="Q46" s="96"/>
      <c r="R46" s="22"/>
      <c r="S46" s="149"/>
      <c r="T46" s="149"/>
      <c r="U46" s="28"/>
      <c r="V46" s="27"/>
      <c r="W46" s="27"/>
      <c r="X46" s="28"/>
      <c r="Y46" s="26"/>
      <c r="Z46" s="28"/>
      <c r="AA46" s="28"/>
      <c r="AB46" s="28"/>
      <c r="AC46" s="26"/>
      <c r="AD46" s="28"/>
      <c r="AE46" s="28"/>
      <c r="AF46" s="28"/>
      <c r="AG46" s="26"/>
    </row>
    <row r="47" spans="1:33" ht="14" x14ac:dyDescent="0.15">
      <c r="A47" s="22"/>
      <c r="B47" s="145"/>
      <c r="C47" s="146"/>
      <c r="D47" s="88" t="s">
        <v>87</v>
      </c>
      <c r="E47" s="91"/>
      <c r="F47" s="96"/>
      <c r="G47" s="64"/>
      <c r="H47" s="138" t="s">
        <v>48</v>
      </c>
      <c r="I47" s="91"/>
      <c r="J47" s="96"/>
      <c r="K47" s="31"/>
      <c r="L47" s="81" t="s">
        <v>88</v>
      </c>
      <c r="M47" s="83"/>
      <c r="N47" s="29"/>
      <c r="O47" s="32"/>
      <c r="P47" s="36"/>
      <c r="Q47" s="96"/>
      <c r="R47" s="22"/>
      <c r="S47" s="150"/>
      <c r="T47" s="150"/>
      <c r="U47" s="33"/>
      <c r="V47" s="34"/>
      <c r="W47" s="27"/>
      <c r="X47" s="28"/>
      <c r="Y47" s="26"/>
      <c r="Z47" s="34"/>
      <c r="AA47" s="28"/>
      <c r="AB47" s="28"/>
      <c r="AC47" s="26"/>
      <c r="AD47" s="28"/>
      <c r="AE47" s="28"/>
      <c r="AF47" s="28"/>
      <c r="AG47" s="35"/>
    </row>
    <row r="48" spans="1:33" ht="14" x14ac:dyDescent="0.15">
      <c r="A48" s="22"/>
      <c r="B48" s="141" t="s">
        <v>41</v>
      </c>
      <c r="C48" s="142"/>
      <c r="D48" s="89" t="s">
        <v>24</v>
      </c>
      <c r="E48" s="91">
        <v>80</v>
      </c>
      <c r="F48" s="96">
        <f>E48*3.84</f>
        <v>307.2</v>
      </c>
      <c r="G48" s="64"/>
      <c r="H48" s="89" t="s">
        <v>49</v>
      </c>
      <c r="I48" s="91">
        <v>60</v>
      </c>
      <c r="J48" s="96">
        <f>I48*3.46</f>
        <v>207.6</v>
      </c>
      <c r="K48" s="31"/>
      <c r="L48" s="82" t="s">
        <v>72</v>
      </c>
      <c r="M48" s="83">
        <v>120</v>
      </c>
      <c r="N48" s="29">
        <f>M48*3.59</f>
        <v>430.79999999999995</v>
      </c>
      <c r="O48" s="32"/>
      <c r="P48" s="22"/>
      <c r="Q48" s="96"/>
      <c r="R48" s="22"/>
      <c r="S48" s="54"/>
      <c r="T48" s="55"/>
      <c r="U48" s="33"/>
      <c r="V48" s="34"/>
      <c r="W48" s="27"/>
      <c r="X48" s="28"/>
      <c r="Y48" s="26"/>
      <c r="Z48" s="42"/>
      <c r="AA48" s="28"/>
      <c r="AB48" s="28"/>
      <c r="AC48" s="26"/>
      <c r="AD48" s="28"/>
      <c r="AE48" s="28"/>
      <c r="AF48" s="28"/>
      <c r="AG48" s="39"/>
    </row>
    <row r="49" spans="1:33" ht="14" x14ac:dyDescent="0.15">
      <c r="A49" s="22"/>
      <c r="B49" s="141"/>
      <c r="C49" s="142"/>
      <c r="D49" s="89" t="s">
        <v>22</v>
      </c>
      <c r="E49" s="91">
        <v>20</v>
      </c>
      <c r="F49" s="96">
        <f>E49*6.45</f>
        <v>129</v>
      </c>
      <c r="G49" s="64"/>
      <c r="H49" s="89" t="s">
        <v>60</v>
      </c>
      <c r="I49" s="91">
        <v>30</v>
      </c>
      <c r="J49" s="96">
        <f>I49*40/100</f>
        <v>12</v>
      </c>
      <c r="K49" s="31"/>
      <c r="L49" s="82" t="s">
        <v>25</v>
      </c>
      <c r="M49" s="83">
        <v>50</v>
      </c>
      <c r="N49" s="29">
        <f>M49*5.19</f>
        <v>259.5</v>
      </c>
      <c r="O49" s="32"/>
      <c r="P49" s="36" t="s">
        <v>12</v>
      </c>
      <c r="Q49" s="96">
        <v>260</v>
      </c>
      <c r="R49" s="22"/>
      <c r="S49" s="54"/>
      <c r="T49" s="56"/>
      <c r="U49" s="33"/>
      <c r="V49" s="42"/>
      <c r="W49" s="27"/>
      <c r="X49" s="28"/>
      <c r="Y49" s="26"/>
      <c r="Z49" s="4"/>
      <c r="AA49" s="28"/>
      <c r="AB49" s="28"/>
      <c r="AC49" s="26"/>
      <c r="AD49" s="28"/>
      <c r="AE49" s="28"/>
      <c r="AF49" s="28"/>
      <c r="AG49" s="39"/>
    </row>
    <row r="50" spans="1:33" ht="14" x14ac:dyDescent="0.15">
      <c r="A50" s="22"/>
      <c r="B50" s="116">
        <v>17</v>
      </c>
      <c r="C50" s="117" t="s">
        <v>33</v>
      </c>
      <c r="D50" s="89" t="s">
        <v>68</v>
      </c>
      <c r="E50" s="91">
        <v>20</v>
      </c>
      <c r="F50" s="96">
        <f>E50/100*340</f>
        <v>68</v>
      </c>
      <c r="G50" s="64"/>
      <c r="H50" s="89" t="s">
        <v>58</v>
      </c>
      <c r="I50" s="91">
        <v>10</v>
      </c>
      <c r="J50" s="96"/>
      <c r="K50" s="31"/>
      <c r="L50" s="82" t="s">
        <v>55</v>
      </c>
      <c r="M50" s="91">
        <v>50</v>
      </c>
      <c r="N50" s="96">
        <f>M50*3.25</f>
        <v>162.5</v>
      </c>
      <c r="O50" s="32"/>
      <c r="P50" s="36" t="s">
        <v>16</v>
      </c>
      <c r="Q50" s="96">
        <v>250</v>
      </c>
      <c r="R50" s="22"/>
      <c r="S50" s="54"/>
      <c r="T50" s="57"/>
      <c r="U50" s="33"/>
      <c r="V50" s="34"/>
      <c r="W50" s="28"/>
      <c r="X50" s="28"/>
      <c r="Y50" s="26"/>
      <c r="Z50" s="27"/>
      <c r="AA50" s="27"/>
      <c r="AB50" s="28"/>
      <c r="AC50" s="26"/>
      <c r="AD50" s="28"/>
      <c r="AE50" s="28"/>
      <c r="AF50" s="28"/>
      <c r="AG50" s="39"/>
    </row>
    <row r="51" spans="1:33" ht="14" x14ac:dyDescent="0.15">
      <c r="A51" s="22"/>
      <c r="B51" s="116" t="s">
        <v>2</v>
      </c>
      <c r="C51" s="120">
        <f>SUM(F55,J55,N55,Q55)</f>
        <v>2323.1</v>
      </c>
      <c r="D51" s="89" t="s">
        <v>52</v>
      </c>
      <c r="E51" s="91"/>
      <c r="F51" s="96"/>
      <c r="G51" s="64"/>
      <c r="H51" s="89" t="s">
        <v>69</v>
      </c>
      <c r="I51" s="91">
        <v>20</v>
      </c>
      <c r="J51" s="96">
        <f>I51*164/100</f>
        <v>32.799999999999997</v>
      </c>
      <c r="K51" s="31"/>
      <c r="L51" s="82" t="s">
        <v>71</v>
      </c>
      <c r="M51" s="83">
        <v>30</v>
      </c>
      <c r="N51" s="29">
        <f>M51*2.69</f>
        <v>80.7</v>
      </c>
      <c r="O51" s="32"/>
      <c r="P51" s="22"/>
      <c r="Q51" s="96"/>
      <c r="R51" s="22"/>
      <c r="S51" s="35"/>
      <c r="T51" s="54"/>
      <c r="U51" s="26"/>
      <c r="V51" s="28"/>
      <c r="W51" s="28"/>
      <c r="X51" s="28"/>
      <c r="Y51" s="26"/>
      <c r="Z51" s="27"/>
      <c r="AA51" s="27"/>
      <c r="AB51" s="28"/>
      <c r="AC51" s="26"/>
      <c r="AD51" s="28"/>
      <c r="AE51" s="28"/>
      <c r="AF51" s="28"/>
      <c r="AG51" s="39"/>
    </row>
    <row r="52" spans="1:33" ht="14" x14ac:dyDescent="0.15">
      <c r="A52" s="22"/>
      <c r="B52" s="121"/>
      <c r="C52" s="122"/>
      <c r="D52" s="89"/>
      <c r="E52" s="91"/>
      <c r="F52" s="96"/>
      <c r="G52" s="64"/>
      <c r="H52" s="89" t="s">
        <v>70</v>
      </c>
      <c r="I52" s="91">
        <v>3</v>
      </c>
      <c r="J52" s="96"/>
      <c r="K52" s="31"/>
      <c r="L52" s="82"/>
      <c r="M52" s="83"/>
      <c r="N52" s="29"/>
      <c r="O52" s="32"/>
      <c r="P52" s="22"/>
      <c r="Q52" s="96"/>
      <c r="R52" s="22"/>
      <c r="S52" s="28"/>
      <c r="T52" s="47"/>
      <c r="U52" s="28"/>
      <c r="V52" s="28"/>
      <c r="W52" s="28"/>
      <c r="X52" s="28"/>
      <c r="Y52" s="26"/>
      <c r="Z52" s="28"/>
      <c r="AA52" s="28"/>
      <c r="AB52" s="28"/>
      <c r="AC52" s="26"/>
      <c r="AD52" s="28"/>
      <c r="AE52" s="28"/>
      <c r="AF52" s="28"/>
      <c r="AG52" s="43"/>
    </row>
    <row r="53" spans="1:33" ht="14" x14ac:dyDescent="0.15">
      <c r="A53" s="22"/>
      <c r="B53" s="121"/>
      <c r="C53" s="122"/>
      <c r="D53" s="89"/>
      <c r="E53" s="91"/>
      <c r="F53" s="96"/>
      <c r="G53" s="64"/>
      <c r="H53" s="89" t="s">
        <v>71</v>
      </c>
      <c r="I53" s="91">
        <v>100</v>
      </c>
      <c r="J53" s="96">
        <f>I53*1.23</f>
        <v>123</v>
      </c>
      <c r="K53" s="31"/>
      <c r="L53" s="82"/>
      <c r="M53" s="84"/>
      <c r="N53" s="29"/>
      <c r="O53" s="32"/>
      <c r="P53" s="40"/>
      <c r="Q53" s="96"/>
      <c r="R53" s="22"/>
      <c r="S53" s="28"/>
      <c r="T53" s="47"/>
      <c r="U53" s="28"/>
      <c r="V53" s="28"/>
      <c r="W53" s="28"/>
      <c r="X53" s="28"/>
      <c r="Y53" s="26"/>
      <c r="Z53" s="28"/>
      <c r="AA53" s="28"/>
      <c r="AB53" s="28"/>
      <c r="AC53" s="26"/>
      <c r="AD53" s="28"/>
      <c r="AE53" s="28"/>
      <c r="AF53" s="28"/>
      <c r="AG53" s="39"/>
    </row>
    <row r="54" spans="1:33" ht="14" x14ac:dyDescent="0.15">
      <c r="A54" s="22"/>
      <c r="B54" s="121"/>
      <c r="C54" s="112"/>
      <c r="D54" s="89"/>
      <c r="E54" s="92"/>
      <c r="F54" s="96"/>
      <c r="G54" s="64"/>
      <c r="H54" s="89"/>
      <c r="I54" s="91"/>
      <c r="J54" s="96"/>
      <c r="K54" s="31"/>
      <c r="L54" s="82"/>
      <c r="M54" s="83"/>
      <c r="N54" s="29"/>
      <c r="O54" s="32"/>
      <c r="P54" s="25"/>
      <c r="Q54" s="96"/>
      <c r="R54" s="22"/>
      <c r="S54" s="46"/>
      <c r="T54" s="47"/>
      <c r="U54" s="26"/>
      <c r="V54" s="28"/>
      <c r="W54" s="28"/>
      <c r="X54" s="28"/>
      <c r="Y54" s="26"/>
      <c r="Z54" s="28"/>
      <c r="AA54" s="28"/>
      <c r="AB54" s="28"/>
      <c r="AC54" s="26"/>
      <c r="AD54" s="28"/>
      <c r="AE54" s="28"/>
      <c r="AF54" s="28"/>
      <c r="AG54" s="43"/>
    </row>
    <row r="55" spans="1:33" ht="15" thickBot="1" x14ac:dyDescent="0.2">
      <c r="A55" s="22"/>
      <c r="B55" s="137"/>
      <c r="C55" s="125"/>
      <c r="D55" s="65"/>
      <c r="E55" s="93"/>
      <c r="F55" s="97">
        <f>SUM(F48:F54)</f>
        <v>504.2</v>
      </c>
      <c r="G55" s="67"/>
      <c r="H55" s="99"/>
      <c r="I55" s="93"/>
      <c r="J55" s="97">
        <f>SUM(J48:J54)</f>
        <v>375.4</v>
      </c>
      <c r="K55" s="52"/>
      <c r="L55" s="51"/>
      <c r="M55" s="48"/>
      <c r="N55" s="97">
        <f>SUM(N48:N54)</f>
        <v>933.5</v>
      </c>
      <c r="O55" s="50"/>
      <c r="P55" s="53"/>
      <c r="Q55" s="97">
        <f>SUM(Q48:Q54)</f>
        <v>510</v>
      </c>
      <c r="R55" s="22"/>
      <c r="S55" s="54"/>
      <c r="T55" s="28"/>
      <c r="U55" s="26"/>
      <c r="V55" s="28"/>
      <c r="W55" s="28"/>
      <c r="X55" s="28"/>
      <c r="Y55" s="26"/>
      <c r="Z55" s="28"/>
      <c r="AA55" s="28"/>
      <c r="AB55" s="28"/>
      <c r="AC55" s="26"/>
      <c r="AD55" s="28"/>
      <c r="AE55" s="28"/>
      <c r="AF55" s="28"/>
      <c r="AG55" s="26"/>
    </row>
    <row r="56" spans="1:33" ht="15" thickTop="1" x14ac:dyDescent="0.15">
      <c r="A56" s="22"/>
      <c r="B56" s="143" t="s">
        <v>8</v>
      </c>
      <c r="C56" s="144"/>
      <c r="D56" s="98" t="s">
        <v>42</v>
      </c>
      <c r="E56" s="91"/>
      <c r="F56" s="96"/>
      <c r="G56" s="64"/>
      <c r="H56" s="88" t="s">
        <v>82</v>
      </c>
      <c r="I56" s="91"/>
      <c r="J56" s="96"/>
      <c r="K56" s="31"/>
      <c r="L56" s="81" t="s">
        <v>44</v>
      </c>
      <c r="M56" s="83"/>
      <c r="N56" s="29"/>
      <c r="O56" s="32"/>
      <c r="P56" s="25"/>
      <c r="Q56" s="105"/>
      <c r="R56" s="22"/>
      <c r="S56" s="149"/>
      <c r="T56" s="149"/>
      <c r="U56" s="26"/>
      <c r="V56" s="28"/>
      <c r="W56" s="28"/>
      <c r="X56" s="28"/>
      <c r="Y56" s="26"/>
      <c r="Z56" s="27"/>
      <c r="AA56" s="27"/>
      <c r="AB56" s="28"/>
      <c r="AC56" s="26"/>
      <c r="AD56" s="27"/>
      <c r="AE56" s="27"/>
      <c r="AF56" s="27"/>
      <c r="AG56" s="26"/>
    </row>
    <row r="57" spans="1:33" ht="14" x14ac:dyDescent="0.15">
      <c r="A57" s="22"/>
      <c r="B57" s="145"/>
      <c r="C57" s="146"/>
      <c r="D57" s="88" t="s">
        <v>92</v>
      </c>
      <c r="E57" s="91"/>
      <c r="F57" s="96"/>
      <c r="G57" s="64"/>
      <c r="H57" s="88" t="s">
        <v>88</v>
      </c>
      <c r="I57" s="91"/>
      <c r="J57" s="96"/>
      <c r="K57" s="31"/>
      <c r="L57" s="81" t="s">
        <v>26</v>
      </c>
      <c r="M57" s="83"/>
      <c r="N57" s="29"/>
      <c r="O57" s="32"/>
      <c r="P57" s="25"/>
      <c r="Q57" s="96"/>
      <c r="R57" s="22"/>
      <c r="S57" s="150"/>
      <c r="T57" s="150"/>
      <c r="U57" s="26"/>
      <c r="V57" s="28"/>
      <c r="W57" s="28"/>
      <c r="X57" s="28"/>
      <c r="Y57" s="26"/>
      <c r="Z57" s="28"/>
      <c r="AA57" s="28"/>
      <c r="AB57" s="28"/>
      <c r="AC57" s="26"/>
      <c r="AD57" s="28"/>
      <c r="AE57" s="28"/>
      <c r="AF57" s="28"/>
      <c r="AG57" s="35"/>
    </row>
    <row r="58" spans="1:33" ht="14" x14ac:dyDescent="0.15">
      <c r="A58" s="22"/>
      <c r="B58" s="141" t="s">
        <v>43</v>
      </c>
      <c r="C58" s="142"/>
      <c r="D58" s="89" t="s">
        <v>73</v>
      </c>
      <c r="E58" s="91">
        <v>65</v>
      </c>
      <c r="F58" s="96">
        <f>E58*5.72</f>
        <v>371.8</v>
      </c>
      <c r="G58" s="64"/>
      <c r="H58" s="89" t="s">
        <v>27</v>
      </c>
      <c r="I58" s="91">
        <v>125</v>
      </c>
      <c r="J58" s="96">
        <f>I58*4.04</f>
        <v>505</v>
      </c>
      <c r="K58" s="31"/>
      <c r="L58" s="82" t="s">
        <v>28</v>
      </c>
      <c r="M58" s="83"/>
      <c r="N58" s="29">
        <v>619</v>
      </c>
      <c r="O58" s="32"/>
      <c r="P58" s="36" t="s">
        <v>89</v>
      </c>
      <c r="Q58" s="96">
        <v>167</v>
      </c>
      <c r="R58" s="22"/>
      <c r="S58" s="54"/>
      <c r="T58" s="55"/>
      <c r="U58" s="26"/>
      <c r="V58" s="28"/>
      <c r="W58" s="28"/>
      <c r="X58" s="28"/>
      <c r="Y58" s="26"/>
      <c r="Z58" s="28"/>
      <c r="AA58" s="28"/>
      <c r="AB58" s="28"/>
      <c r="AC58" s="26"/>
      <c r="AD58" s="28"/>
      <c r="AE58" s="28"/>
      <c r="AF58" s="28"/>
      <c r="AG58" s="43"/>
    </row>
    <row r="59" spans="1:33" ht="14" x14ac:dyDescent="0.15">
      <c r="A59" s="22"/>
      <c r="B59" s="141"/>
      <c r="C59" s="142"/>
      <c r="D59" s="89" t="s">
        <v>74</v>
      </c>
      <c r="E59" s="91"/>
      <c r="F59" s="96"/>
      <c r="G59" s="64"/>
      <c r="H59" s="89"/>
      <c r="I59" s="91"/>
      <c r="J59" s="96"/>
      <c r="K59" s="31"/>
      <c r="L59" s="82" t="s">
        <v>97</v>
      </c>
      <c r="M59" s="83"/>
      <c r="N59" s="29"/>
      <c r="O59" s="32"/>
      <c r="P59" s="36" t="s">
        <v>16</v>
      </c>
      <c r="Q59" s="96">
        <v>250</v>
      </c>
      <c r="R59" s="22"/>
      <c r="S59" s="54"/>
      <c r="T59" s="56"/>
      <c r="U59" s="26"/>
      <c r="V59" s="28"/>
      <c r="W59" s="27"/>
      <c r="X59" s="28"/>
      <c r="Y59" s="26"/>
      <c r="Z59" s="27"/>
      <c r="AA59" s="27"/>
      <c r="AB59" s="28"/>
      <c r="AC59" s="26"/>
      <c r="AD59" s="28"/>
      <c r="AE59" s="28"/>
      <c r="AF59" s="28"/>
      <c r="AG59" s="43"/>
    </row>
    <row r="60" spans="1:33" ht="14" x14ac:dyDescent="0.15">
      <c r="A60" s="22"/>
      <c r="B60" s="116">
        <v>17</v>
      </c>
      <c r="C60" s="117" t="s">
        <v>33</v>
      </c>
      <c r="D60" s="89" t="s">
        <v>15</v>
      </c>
      <c r="E60" s="111">
        <v>30</v>
      </c>
      <c r="F60" s="29">
        <f>E60/100*544</f>
        <v>163.19999999999999</v>
      </c>
      <c r="G60" s="64"/>
      <c r="H60" s="89"/>
      <c r="I60" s="91"/>
      <c r="J60" s="103"/>
      <c r="K60" s="32"/>
      <c r="L60" s="81" t="s">
        <v>26</v>
      </c>
      <c r="M60" s="83"/>
      <c r="N60" s="59"/>
      <c r="O60" s="32"/>
      <c r="P60" s="36"/>
      <c r="Q60" s="96"/>
      <c r="R60" s="22"/>
      <c r="S60" s="54"/>
      <c r="T60" s="57"/>
      <c r="U60" s="26"/>
      <c r="V60" s="28"/>
      <c r="W60" s="28"/>
      <c r="X60" s="28"/>
      <c r="Y60" s="26"/>
      <c r="Z60" s="39"/>
      <c r="AA60" s="39"/>
      <c r="AB60" s="39"/>
      <c r="AC60" s="26"/>
      <c r="AD60" s="26"/>
      <c r="AE60" s="26"/>
      <c r="AF60" s="26"/>
      <c r="AG60" s="43"/>
    </row>
    <row r="61" spans="1:33" ht="14" x14ac:dyDescent="0.15">
      <c r="A61" s="22"/>
      <c r="B61" s="116" t="s">
        <v>2</v>
      </c>
      <c r="C61" s="120">
        <f>SUM(F65,J65,N65,Q65)</f>
        <v>2199</v>
      </c>
      <c r="D61" s="89" t="s">
        <v>55</v>
      </c>
      <c r="E61" s="91">
        <v>30</v>
      </c>
      <c r="F61" s="96">
        <f>E61*3.25</f>
        <v>97.5</v>
      </c>
      <c r="G61" s="64"/>
      <c r="H61" s="100"/>
      <c r="I61" s="91"/>
      <c r="J61" s="96"/>
      <c r="K61" s="32"/>
      <c r="L61" s="82" t="s">
        <v>106</v>
      </c>
      <c r="M61" s="83"/>
      <c r="N61" s="29">
        <v>670</v>
      </c>
      <c r="O61" s="32"/>
      <c r="P61" s="40"/>
      <c r="Q61" s="96"/>
      <c r="R61" s="22"/>
      <c r="S61" s="35"/>
      <c r="T61" s="54"/>
      <c r="U61" s="26"/>
      <c r="V61" s="28"/>
      <c r="W61" s="28"/>
      <c r="X61" s="28"/>
      <c r="Y61" s="26"/>
      <c r="Z61" s="27"/>
      <c r="AA61" s="27"/>
      <c r="AB61" s="28"/>
      <c r="AC61" s="26"/>
      <c r="AD61" s="28"/>
      <c r="AE61" s="28"/>
      <c r="AF61" s="28"/>
      <c r="AG61" s="43"/>
    </row>
    <row r="62" spans="1:33" ht="14" x14ac:dyDescent="0.15">
      <c r="A62" s="22"/>
      <c r="B62" s="121"/>
      <c r="C62" s="122"/>
      <c r="D62" s="89"/>
      <c r="E62" s="91"/>
      <c r="F62" s="96"/>
      <c r="G62" s="64"/>
      <c r="H62" s="89"/>
      <c r="I62" s="91"/>
      <c r="J62" s="96"/>
      <c r="K62" s="32"/>
      <c r="L62" s="82"/>
      <c r="M62" s="83"/>
      <c r="N62" s="29"/>
      <c r="O62" s="32"/>
      <c r="P62" s="40"/>
      <c r="Q62" s="96"/>
      <c r="R62" s="22"/>
      <c r="S62" s="28"/>
      <c r="T62" s="47"/>
      <c r="U62" s="26"/>
      <c r="V62" s="28"/>
      <c r="W62" s="28"/>
      <c r="X62" s="28"/>
      <c r="Y62" s="26"/>
      <c r="Z62" s="27"/>
      <c r="AA62" s="27"/>
      <c r="AB62" s="28"/>
      <c r="AC62" s="26"/>
      <c r="AD62" s="28"/>
      <c r="AE62" s="28"/>
      <c r="AF62" s="28"/>
      <c r="AG62" s="39"/>
    </row>
    <row r="63" spans="1:33" ht="14" x14ac:dyDescent="0.15">
      <c r="A63" s="22"/>
      <c r="B63" s="121"/>
      <c r="C63" s="122"/>
      <c r="D63" s="89"/>
      <c r="E63" s="91"/>
      <c r="F63" s="96"/>
      <c r="G63" s="64"/>
      <c r="H63" s="89"/>
      <c r="I63" s="91"/>
      <c r="J63" s="96"/>
      <c r="K63" s="32"/>
      <c r="L63" s="82"/>
      <c r="M63" s="83"/>
      <c r="N63" s="29"/>
      <c r="O63" s="32"/>
      <c r="P63" s="40"/>
      <c r="Q63" s="96"/>
      <c r="R63" s="22"/>
      <c r="S63" s="28"/>
      <c r="T63" s="47"/>
      <c r="U63" s="26"/>
      <c r="V63" s="27"/>
      <c r="W63" s="27"/>
      <c r="X63" s="28"/>
      <c r="Y63" s="26"/>
      <c r="Z63" s="28"/>
      <c r="AA63" s="28"/>
      <c r="AB63" s="28"/>
      <c r="AC63" s="26"/>
      <c r="AD63" s="28"/>
      <c r="AE63" s="28"/>
      <c r="AF63" s="28"/>
      <c r="AG63" s="39"/>
    </row>
    <row r="64" spans="1:33" ht="14" x14ac:dyDescent="0.15">
      <c r="A64" s="22"/>
      <c r="B64" s="121"/>
      <c r="C64" s="112"/>
      <c r="D64" s="89"/>
      <c r="E64" s="92"/>
      <c r="F64" s="96"/>
      <c r="G64" s="64"/>
      <c r="H64" s="89"/>
      <c r="I64" s="91"/>
      <c r="J64" s="96"/>
      <c r="K64" s="32"/>
      <c r="L64" s="82"/>
      <c r="M64" s="83"/>
      <c r="N64" s="29"/>
      <c r="O64" s="32"/>
      <c r="P64" s="25"/>
      <c r="Q64" s="96"/>
      <c r="R64" s="22"/>
      <c r="S64" s="46"/>
      <c r="T64" s="47"/>
      <c r="U64" s="26"/>
      <c r="V64" s="28"/>
      <c r="W64" s="28"/>
      <c r="X64" s="28"/>
      <c r="Y64" s="26"/>
      <c r="Z64" s="28"/>
      <c r="AA64" s="28"/>
      <c r="AB64" s="28"/>
      <c r="AC64" s="26"/>
      <c r="AD64" s="28"/>
      <c r="AE64" s="28"/>
      <c r="AF64" s="28"/>
      <c r="AG64" s="43"/>
    </row>
    <row r="65" spans="1:33" ht="15" thickBot="1" x14ac:dyDescent="0.2">
      <c r="A65" s="22"/>
      <c r="B65" s="137"/>
      <c r="C65" s="125"/>
      <c r="D65" s="65"/>
      <c r="E65" s="93"/>
      <c r="F65" s="97">
        <f>SUM(F58:F64)</f>
        <v>632.5</v>
      </c>
      <c r="G65" s="67"/>
      <c r="H65" s="99"/>
      <c r="I65" s="93"/>
      <c r="J65" s="97">
        <f>SUM(J58:J64)</f>
        <v>505</v>
      </c>
      <c r="K65" s="50"/>
      <c r="L65" s="51"/>
      <c r="M65" s="48"/>
      <c r="N65" s="97">
        <f>AVERAGE(N58:N64)</f>
        <v>644.5</v>
      </c>
      <c r="O65" s="50"/>
      <c r="P65" s="53"/>
      <c r="Q65" s="97">
        <f>SUM(Q58:Q64)</f>
        <v>417</v>
      </c>
      <c r="R65" s="22"/>
      <c r="S65" s="54"/>
      <c r="T65" s="28"/>
      <c r="U65" s="26"/>
      <c r="V65" s="28"/>
      <c r="W65" s="28"/>
      <c r="X65" s="28"/>
      <c r="Y65" s="26"/>
      <c r="Z65" s="28"/>
      <c r="AA65" s="28"/>
      <c r="AB65" s="28"/>
      <c r="AC65" s="26"/>
      <c r="AD65" s="28"/>
      <c r="AE65" s="28"/>
      <c r="AF65" s="28"/>
      <c r="AG65" s="26"/>
    </row>
    <row r="66" spans="1:33" ht="15" thickTop="1" x14ac:dyDescent="0.15">
      <c r="A66" s="22"/>
      <c r="B66" s="143" t="s">
        <v>9</v>
      </c>
      <c r="C66" s="144"/>
      <c r="D66" s="88" t="s">
        <v>90</v>
      </c>
      <c r="E66" s="91"/>
      <c r="F66" s="96"/>
      <c r="G66" s="102"/>
      <c r="H66" s="88" t="s">
        <v>82</v>
      </c>
      <c r="I66" s="91"/>
      <c r="J66" s="96"/>
      <c r="K66" s="62"/>
      <c r="L66" s="85" t="s">
        <v>46</v>
      </c>
      <c r="M66" s="83"/>
      <c r="N66" s="60"/>
      <c r="O66" s="30"/>
      <c r="P66" s="25"/>
      <c r="Q66" s="96"/>
      <c r="R66" s="22"/>
      <c r="S66" s="46"/>
      <c r="T66" s="46"/>
      <c r="U66" s="26"/>
      <c r="V66" s="28"/>
      <c r="W66" s="28"/>
      <c r="X66" s="28"/>
      <c r="Y66" s="26"/>
      <c r="Z66" s="27"/>
      <c r="AA66" s="27"/>
      <c r="AB66" s="28"/>
      <c r="AC66" s="26"/>
      <c r="AD66" s="27"/>
      <c r="AE66" s="27"/>
      <c r="AF66" s="27"/>
      <c r="AG66" s="26"/>
    </row>
    <row r="67" spans="1:33" ht="14" x14ac:dyDescent="0.15">
      <c r="A67" s="22"/>
      <c r="B67" s="145"/>
      <c r="C67" s="146"/>
      <c r="D67" s="88" t="s">
        <v>17</v>
      </c>
      <c r="E67" s="91"/>
      <c r="F67" s="96"/>
      <c r="G67" s="64"/>
      <c r="H67" s="81" t="s">
        <v>91</v>
      </c>
      <c r="I67" s="91"/>
      <c r="J67" s="96"/>
      <c r="K67" s="63"/>
      <c r="L67" s="81" t="s">
        <v>93</v>
      </c>
      <c r="M67" s="83"/>
      <c r="N67" s="29"/>
      <c r="O67" s="30"/>
      <c r="P67" s="36"/>
      <c r="Q67" s="96"/>
      <c r="R67" s="22"/>
      <c r="S67" s="150"/>
      <c r="T67" s="150"/>
      <c r="U67" s="26"/>
      <c r="V67" s="28"/>
      <c r="W67" s="28"/>
      <c r="X67" s="28"/>
      <c r="Y67" s="26"/>
      <c r="Z67" s="28"/>
      <c r="AA67" s="28"/>
      <c r="AB67" s="28"/>
      <c r="AC67" s="26"/>
      <c r="AD67" s="28"/>
      <c r="AE67" s="28"/>
      <c r="AF67" s="28"/>
      <c r="AG67" s="35"/>
    </row>
    <row r="68" spans="1:33" ht="14" x14ac:dyDescent="0.15">
      <c r="A68" s="22"/>
      <c r="B68" s="141" t="s">
        <v>80</v>
      </c>
      <c r="C68" s="142"/>
      <c r="D68" s="89" t="s">
        <v>17</v>
      </c>
      <c r="E68" s="91">
        <v>60</v>
      </c>
      <c r="F68" s="96">
        <v>225.6</v>
      </c>
      <c r="G68" s="64"/>
      <c r="H68" s="89" t="s">
        <v>31</v>
      </c>
      <c r="I68" s="91"/>
      <c r="J68" s="96">
        <v>581</v>
      </c>
      <c r="K68" s="64"/>
      <c r="L68" s="82" t="s">
        <v>60</v>
      </c>
      <c r="M68" s="83">
        <v>50</v>
      </c>
      <c r="N68" s="96">
        <f>M68*40/100</f>
        <v>20</v>
      </c>
      <c r="O68" s="30"/>
      <c r="P68" s="36" t="s">
        <v>12</v>
      </c>
      <c r="Q68" s="96">
        <v>260</v>
      </c>
      <c r="R68" s="22"/>
      <c r="S68" s="46"/>
      <c r="T68" s="46"/>
      <c r="U68" s="26"/>
      <c r="V68" s="28"/>
      <c r="W68" s="28"/>
      <c r="X68" s="28"/>
      <c r="Y68" s="26"/>
      <c r="Z68" s="28"/>
      <c r="AA68" s="28"/>
      <c r="AB68" s="28"/>
      <c r="AC68" s="26"/>
      <c r="AD68" s="28"/>
      <c r="AE68" s="28"/>
      <c r="AF68" s="28"/>
      <c r="AG68" s="43"/>
    </row>
    <row r="69" spans="1:33" ht="14" x14ac:dyDescent="0.15">
      <c r="A69" s="22"/>
      <c r="B69" s="141"/>
      <c r="C69" s="142"/>
      <c r="D69" s="89" t="s">
        <v>22</v>
      </c>
      <c r="E69" s="91">
        <v>20</v>
      </c>
      <c r="F69" s="96">
        <v>129</v>
      </c>
      <c r="G69" s="64"/>
      <c r="H69" s="89" t="s">
        <v>97</v>
      </c>
      <c r="I69" s="91"/>
      <c r="J69" s="96"/>
      <c r="K69" s="64"/>
      <c r="L69" s="82" t="s">
        <v>56</v>
      </c>
      <c r="M69" s="83">
        <v>30</v>
      </c>
      <c r="N69" s="29">
        <f>200/100*M69</f>
        <v>60</v>
      </c>
      <c r="O69" s="30"/>
      <c r="P69" s="36" t="s">
        <v>16</v>
      </c>
      <c r="Q69" s="96">
        <v>250</v>
      </c>
      <c r="R69" s="22"/>
      <c r="S69" s="46"/>
      <c r="T69" s="46"/>
      <c r="U69" s="26"/>
      <c r="V69" s="27"/>
      <c r="W69" s="27"/>
      <c r="X69" s="28"/>
      <c r="Y69" s="26"/>
      <c r="Z69" s="27"/>
      <c r="AA69" s="27"/>
      <c r="AB69" s="28"/>
      <c r="AC69" s="26"/>
      <c r="AD69" s="28"/>
      <c r="AE69" s="28"/>
      <c r="AF69" s="28"/>
      <c r="AG69" s="43"/>
    </row>
    <row r="70" spans="1:33" ht="14" x14ac:dyDescent="0.15">
      <c r="A70" s="22"/>
      <c r="B70" s="118" t="s">
        <v>45</v>
      </c>
      <c r="C70" s="119" t="s">
        <v>33</v>
      </c>
      <c r="D70" s="89" t="s">
        <v>23</v>
      </c>
      <c r="E70" s="91">
        <v>20</v>
      </c>
      <c r="F70" s="96">
        <v>66.8</v>
      </c>
      <c r="G70" s="64"/>
      <c r="H70" s="81" t="s">
        <v>26</v>
      </c>
      <c r="I70" s="91"/>
      <c r="J70" s="96"/>
      <c r="K70" s="64"/>
      <c r="L70" s="82" t="s">
        <v>108</v>
      </c>
      <c r="M70" s="83">
        <v>10</v>
      </c>
      <c r="N70" s="29"/>
      <c r="O70" s="30"/>
      <c r="P70" s="25"/>
      <c r="Q70" s="96"/>
      <c r="R70" s="22"/>
      <c r="S70" s="46"/>
      <c r="T70" s="46"/>
      <c r="U70" s="26"/>
      <c r="V70" s="28"/>
      <c r="W70" s="28"/>
      <c r="X70" s="28"/>
      <c r="Y70" s="26"/>
      <c r="Z70" s="39"/>
      <c r="AA70" s="39"/>
      <c r="AB70" s="39"/>
      <c r="AC70" s="26"/>
      <c r="AD70" s="26"/>
      <c r="AE70" s="26"/>
      <c r="AF70" s="26"/>
      <c r="AG70" s="43"/>
    </row>
    <row r="71" spans="1:33" ht="14" x14ac:dyDescent="0.15">
      <c r="A71" s="22"/>
      <c r="B71" s="116" t="s">
        <v>2</v>
      </c>
      <c r="C71" s="120">
        <f>SUM(F75,J75,N75,Q75)</f>
        <v>1899.9</v>
      </c>
      <c r="D71" s="89"/>
      <c r="E71" s="91"/>
      <c r="F71" s="96"/>
      <c r="G71" s="64"/>
      <c r="H71" s="82" t="s">
        <v>107</v>
      </c>
      <c r="I71" s="91"/>
      <c r="J71" s="96">
        <v>530</v>
      </c>
      <c r="K71" s="64"/>
      <c r="L71" s="82" t="s">
        <v>29</v>
      </c>
      <c r="M71" s="83">
        <v>10</v>
      </c>
      <c r="N71" s="29"/>
      <c r="O71" s="30"/>
      <c r="P71" s="40"/>
      <c r="Q71" s="96"/>
      <c r="R71" s="22"/>
      <c r="S71" s="46"/>
      <c r="T71" s="46"/>
      <c r="U71" s="26"/>
      <c r="V71" s="28"/>
      <c r="W71" s="28"/>
      <c r="X71" s="28"/>
      <c r="Y71" s="26"/>
      <c r="Z71" s="27"/>
      <c r="AA71" s="27"/>
      <c r="AB71" s="28"/>
      <c r="AC71" s="26"/>
      <c r="AD71" s="28"/>
      <c r="AE71" s="28"/>
      <c r="AF71" s="28"/>
      <c r="AG71" s="43"/>
    </row>
    <row r="72" spans="1:33" ht="14" x14ac:dyDescent="0.15">
      <c r="A72" s="22"/>
      <c r="B72" s="128"/>
      <c r="C72" s="117"/>
      <c r="D72" s="89"/>
      <c r="E72" s="91"/>
      <c r="F72" s="96"/>
      <c r="G72" s="64"/>
      <c r="H72" s="89"/>
      <c r="I72" s="91"/>
      <c r="J72" s="96"/>
      <c r="K72" s="64"/>
      <c r="L72" s="82" t="s">
        <v>30</v>
      </c>
      <c r="M72" s="83">
        <v>100</v>
      </c>
      <c r="N72" s="29">
        <f>M72*3.33</f>
        <v>333</v>
      </c>
      <c r="O72" s="30"/>
      <c r="P72" s="40"/>
      <c r="Q72" s="96"/>
      <c r="R72" s="22"/>
      <c r="S72" s="46"/>
      <c r="T72" s="46"/>
      <c r="U72" s="26"/>
      <c r="V72" s="28"/>
      <c r="W72" s="28"/>
      <c r="X72" s="28"/>
      <c r="Y72" s="26"/>
      <c r="Z72" s="27"/>
      <c r="AA72" s="27"/>
      <c r="AB72" s="28"/>
      <c r="AC72" s="26"/>
      <c r="AD72" s="28"/>
      <c r="AE72" s="28"/>
      <c r="AF72" s="28"/>
      <c r="AG72" s="39"/>
    </row>
    <row r="73" spans="1:33" ht="14" x14ac:dyDescent="0.15">
      <c r="A73" s="22"/>
      <c r="B73" s="128"/>
      <c r="C73" s="117"/>
      <c r="D73" s="89"/>
      <c r="E73" s="91"/>
      <c r="F73" s="96"/>
      <c r="G73" s="64"/>
      <c r="H73" s="89"/>
      <c r="I73" s="91"/>
      <c r="J73" s="96"/>
      <c r="K73" s="64"/>
      <c r="L73" s="82"/>
      <c r="M73" s="83"/>
      <c r="N73" s="29"/>
      <c r="O73" s="30"/>
      <c r="P73" s="40"/>
      <c r="Q73" s="96"/>
      <c r="R73" s="22"/>
      <c r="S73" s="46"/>
      <c r="T73" s="46"/>
      <c r="U73" s="26"/>
      <c r="V73" s="27"/>
      <c r="W73" s="27"/>
      <c r="X73" s="28"/>
      <c r="Y73" s="26"/>
      <c r="Z73" s="28"/>
      <c r="AA73" s="28"/>
      <c r="AB73" s="28"/>
      <c r="AC73" s="26"/>
      <c r="AD73" s="28"/>
      <c r="AE73" s="28"/>
      <c r="AF73" s="28"/>
      <c r="AG73" s="39"/>
    </row>
    <row r="74" spans="1:33" ht="14" x14ac:dyDescent="0.15">
      <c r="A74" s="22"/>
      <c r="B74" s="128"/>
      <c r="C74" s="117"/>
      <c r="D74" s="89"/>
      <c r="E74" s="92"/>
      <c r="F74" s="96"/>
      <c r="G74" s="64"/>
      <c r="H74" s="89"/>
      <c r="I74" s="91"/>
      <c r="J74" s="96"/>
      <c r="K74" s="64"/>
      <c r="L74" s="82"/>
      <c r="M74" s="83"/>
      <c r="N74" s="29"/>
      <c r="O74" s="30"/>
      <c r="P74" s="40"/>
      <c r="Q74" s="96"/>
      <c r="R74" s="22"/>
      <c r="S74" s="46"/>
      <c r="T74" s="47"/>
      <c r="U74" s="26"/>
      <c r="V74" s="28"/>
      <c r="W74" s="28"/>
      <c r="X74" s="28"/>
      <c r="Y74" s="26"/>
      <c r="Z74" s="28"/>
      <c r="AA74" s="28"/>
      <c r="AB74" s="28"/>
      <c r="AC74" s="26"/>
      <c r="AD74" s="28"/>
      <c r="AE74" s="28"/>
      <c r="AF74" s="28"/>
      <c r="AG74" s="43"/>
    </row>
    <row r="75" spans="1:33" ht="15" thickBot="1" x14ac:dyDescent="0.2">
      <c r="A75" s="22"/>
      <c r="B75" s="137"/>
      <c r="C75" s="139"/>
      <c r="D75" s="65"/>
      <c r="E75" s="93"/>
      <c r="F75" s="97">
        <f>SUM(F68:F74)</f>
        <v>421.40000000000003</v>
      </c>
      <c r="G75" s="67"/>
      <c r="H75" s="99"/>
      <c r="I75" s="93"/>
      <c r="J75" s="97">
        <f>AVERAGE(J68:J74)</f>
        <v>555.5</v>
      </c>
      <c r="K75" s="67"/>
      <c r="L75" s="51"/>
      <c r="M75" s="48"/>
      <c r="N75" s="97">
        <f>SUM(N68:N74)</f>
        <v>413</v>
      </c>
      <c r="O75" s="66"/>
      <c r="P75" s="53"/>
      <c r="Q75" s="97">
        <f>SUM(Q68:Q74)</f>
        <v>510</v>
      </c>
      <c r="R75" s="22"/>
      <c r="S75" s="54"/>
      <c r="T75" s="28"/>
      <c r="U75" s="26"/>
      <c r="V75" s="28"/>
      <c r="W75" s="28"/>
      <c r="X75" s="28"/>
      <c r="Y75" s="26"/>
      <c r="Z75" s="28"/>
      <c r="AA75" s="28"/>
      <c r="AB75" s="28"/>
      <c r="AC75" s="26"/>
      <c r="AD75" s="28"/>
      <c r="AE75" s="28"/>
      <c r="AF75" s="28"/>
      <c r="AG75" s="26"/>
    </row>
    <row r="76" spans="1:33" ht="15" thickTop="1" x14ac:dyDescent="0.15">
      <c r="A76" s="68"/>
      <c r="B76" s="143" t="s">
        <v>10</v>
      </c>
      <c r="C76" s="144"/>
      <c r="D76" s="98"/>
      <c r="E76" s="91"/>
      <c r="F76" s="96"/>
      <c r="G76" s="102"/>
      <c r="H76" s="88"/>
      <c r="I76" s="91"/>
      <c r="J76" s="96"/>
      <c r="K76" s="62"/>
      <c r="L76" s="85"/>
      <c r="M76" s="83"/>
      <c r="N76" s="60"/>
      <c r="O76" s="30"/>
      <c r="P76" s="25"/>
      <c r="Q76" s="96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69"/>
    </row>
    <row r="77" spans="1:33" ht="14" x14ac:dyDescent="0.15">
      <c r="B77" s="145"/>
      <c r="C77" s="146"/>
      <c r="D77" s="88" t="s">
        <v>91</v>
      </c>
      <c r="E77" s="91"/>
      <c r="F77" s="96"/>
      <c r="G77" s="64"/>
      <c r="H77" s="89"/>
      <c r="I77" s="91"/>
      <c r="J77" s="96"/>
      <c r="K77" s="63"/>
      <c r="L77" s="82"/>
      <c r="M77" s="83"/>
      <c r="N77" s="29"/>
      <c r="O77" s="30"/>
      <c r="P77" s="36"/>
      <c r="Q77" s="96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3" ht="14" x14ac:dyDescent="0.15">
      <c r="A78" s="69"/>
      <c r="B78" s="128"/>
      <c r="C78" s="117"/>
      <c r="D78" s="89" t="s">
        <v>21</v>
      </c>
      <c r="E78" s="91"/>
      <c r="F78" s="96">
        <v>360</v>
      </c>
      <c r="G78" s="64"/>
      <c r="H78" s="89" t="s">
        <v>51</v>
      </c>
      <c r="I78" s="91">
        <v>60</v>
      </c>
      <c r="J78" s="96">
        <f>I78*3.38</f>
        <v>202.79999999999998</v>
      </c>
      <c r="K78" s="64"/>
      <c r="L78" s="82"/>
      <c r="M78" s="83"/>
      <c r="N78" s="29"/>
      <c r="O78" s="30"/>
      <c r="P78" s="36"/>
      <c r="Q78" s="96"/>
    </row>
    <row r="79" spans="1:33" ht="14" x14ac:dyDescent="0.15">
      <c r="A79" s="69"/>
      <c r="B79" s="141" t="s">
        <v>81</v>
      </c>
      <c r="C79" s="142"/>
      <c r="D79" s="89" t="s">
        <v>22</v>
      </c>
      <c r="E79" s="91">
        <v>20</v>
      </c>
      <c r="F79" s="96">
        <f>E79*6.45</f>
        <v>129</v>
      </c>
      <c r="G79" s="64"/>
      <c r="H79" s="89" t="s">
        <v>75</v>
      </c>
      <c r="I79" s="91">
        <v>100</v>
      </c>
      <c r="J79" s="96">
        <f>I79*4.1</f>
        <v>409.99999999999994</v>
      </c>
      <c r="K79" s="64"/>
      <c r="L79" s="82"/>
      <c r="M79" s="83"/>
      <c r="N79" s="29"/>
      <c r="O79" s="30"/>
      <c r="P79" s="25"/>
      <c r="Q79" s="96"/>
    </row>
    <row r="80" spans="1:33" ht="14" x14ac:dyDescent="0.15">
      <c r="A80" s="69"/>
      <c r="B80" s="141"/>
      <c r="C80" s="142"/>
      <c r="D80" s="89" t="s">
        <v>23</v>
      </c>
      <c r="E80" s="91">
        <v>20</v>
      </c>
      <c r="F80" s="96">
        <f>E80*3.34</f>
        <v>66.8</v>
      </c>
      <c r="G80" s="64"/>
      <c r="H80" s="89"/>
      <c r="I80" s="91"/>
      <c r="J80" s="96"/>
      <c r="K80" s="64"/>
      <c r="L80" s="82"/>
      <c r="M80" s="83"/>
      <c r="N80" s="29"/>
      <c r="O80" s="30"/>
      <c r="P80" s="25"/>
      <c r="Q80" s="96"/>
    </row>
    <row r="81" spans="1:17" ht="14" x14ac:dyDescent="0.15">
      <c r="A81" s="69"/>
      <c r="B81" s="116" t="s">
        <v>2</v>
      </c>
      <c r="C81" s="120">
        <f>SUM(F85,J85,N85,Q85)</f>
        <v>1168.5999999999999</v>
      </c>
      <c r="D81" s="89"/>
      <c r="E81" s="91"/>
      <c r="F81" s="96"/>
      <c r="G81" s="64"/>
      <c r="H81" s="89"/>
      <c r="I81" s="91"/>
      <c r="J81" s="96"/>
      <c r="K81" s="64"/>
      <c r="L81" s="82"/>
      <c r="M81" s="83"/>
      <c r="N81" s="29"/>
      <c r="O81" s="30"/>
      <c r="P81" s="40"/>
      <c r="Q81" s="96"/>
    </row>
    <row r="82" spans="1:17" ht="14" x14ac:dyDescent="0.15">
      <c r="A82" s="69"/>
      <c r="B82" s="128"/>
      <c r="C82" s="117"/>
      <c r="D82" s="89"/>
      <c r="E82" s="91"/>
      <c r="F82" s="96"/>
      <c r="G82" s="64"/>
      <c r="H82" s="89"/>
      <c r="I82" s="91"/>
      <c r="J82" s="96"/>
      <c r="K82" s="64"/>
      <c r="L82" s="82"/>
      <c r="M82" s="83"/>
      <c r="N82" s="29"/>
      <c r="O82" s="30"/>
      <c r="P82" s="40"/>
      <c r="Q82" s="96"/>
    </row>
    <row r="83" spans="1:17" ht="14" x14ac:dyDescent="0.15">
      <c r="A83" s="69"/>
      <c r="B83" s="128"/>
      <c r="C83" s="117"/>
      <c r="D83" s="89"/>
      <c r="E83" s="91"/>
      <c r="F83" s="96"/>
      <c r="G83" s="64"/>
      <c r="H83" s="89"/>
      <c r="I83" s="91"/>
      <c r="J83" s="96"/>
      <c r="K83" s="64"/>
      <c r="L83" s="82"/>
      <c r="M83" s="83"/>
      <c r="N83" s="29"/>
      <c r="O83" s="30"/>
      <c r="P83" s="40"/>
      <c r="Q83" s="96"/>
    </row>
    <row r="84" spans="1:17" ht="14" x14ac:dyDescent="0.15">
      <c r="A84" s="69"/>
      <c r="B84" s="128"/>
      <c r="C84" s="117"/>
      <c r="D84" s="89"/>
      <c r="E84" s="92"/>
      <c r="F84" s="96"/>
      <c r="G84" s="64"/>
      <c r="H84" s="89"/>
      <c r="I84" s="91"/>
      <c r="J84" s="96"/>
      <c r="K84" s="64"/>
      <c r="L84" s="82"/>
      <c r="M84" s="83"/>
      <c r="N84" s="29"/>
      <c r="O84" s="30"/>
      <c r="P84" s="40"/>
      <c r="Q84" s="96"/>
    </row>
    <row r="85" spans="1:17" ht="15" thickBot="1" x14ac:dyDescent="0.2">
      <c r="A85" s="69"/>
      <c r="B85" s="137"/>
      <c r="C85" s="139"/>
      <c r="D85" s="65"/>
      <c r="E85" s="93"/>
      <c r="F85" s="97">
        <f>SUM(F78:F84)</f>
        <v>555.79999999999995</v>
      </c>
      <c r="G85" s="67"/>
      <c r="H85" s="99"/>
      <c r="I85" s="93"/>
      <c r="J85" s="97">
        <f>SUM(J78:J84)</f>
        <v>612.79999999999995</v>
      </c>
      <c r="K85" s="67"/>
      <c r="L85" s="51"/>
      <c r="M85" s="48"/>
      <c r="N85" s="97">
        <f>SUM(N78:N84)</f>
        <v>0</v>
      </c>
      <c r="O85" s="66"/>
      <c r="P85" s="53"/>
      <c r="Q85" s="97"/>
    </row>
    <row r="86" spans="1:17" ht="15" thickTop="1" x14ac:dyDescent="0.15">
      <c r="A86" s="69"/>
      <c r="B86" s="126"/>
      <c r="C86" s="126"/>
      <c r="D86" s="61"/>
      <c r="E86" s="71"/>
      <c r="F86" s="61"/>
      <c r="G86" s="30"/>
      <c r="H86" s="61"/>
      <c r="I86" s="71"/>
      <c r="J86" s="61"/>
      <c r="K86" s="30"/>
      <c r="L86" s="61"/>
      <c r="M86" s="61"/>
      <c r="N86" s="61"/>
      <c r="O86" s="30"/>
      <c r="P86" s="70"/>
      <c r="Q86" s="61"/>
    </row>
    <row r="87" spans="1:17" ht="14" x14ac:dyDescent="0.15">
      <c r="A87" s="69"/>
      <c r="B87" s="130"/>
      <c r="C87" s="127"/>
      <c r="D87" s="61"/>
      <c r="E87" s="61"/>
      <c r="F87" s="61"/>
      <c r="G87" s="30"/>
      <c r="H87" s="61"/>
      <c r="I87" s="61"/>
      <c r="J87" s="61"/>
      <c r="K87" s="30"/>
      <c r="L87" s="61"/>
      <c r="M87" s="61"/>
      <c r="N87" s="61"/>
      <c r="O87" s="30"/>
      <c r="P87" s="73"/>
      <c r="Q87" s="61"/>
    </row>
    <row r="88" spans="1:17" ht="14" x14ac:dyDescent="0.15">
      <c r="A88" s="69"/>
      <c r="B88" s="79"/>
      <c r="C88" s="74"/>
      <c r="D88" s="61"/>
      <c r="E88" s="61"/>
      <c r="F88" s="61"/>
      <c r="G88" s="30"/>
      <c r="H88" s="61"/>
      <c r="I88" s="61"/>
      <c r="J88" s="61"/>
      <c r="K88" s="30"/>
      <c r="L88" s="61"/>
      <c r="M88" s="61"/>
      <c r="N88" s="61"/>
      <c r="O88" s="30"/>
      <c r="P88" s="72"/>
      <c r="Q88" s="61"/>
    </row>
    <row r="89" spans="1:17" ht="15" thickTop="1" x14ac:dyDescent="0.15">
      <c r="A89" s="69"/>
      <c r="B89" s="79"/>
      <c r="C89" s="74"/>
      <c r="D89" s="61"/>
      <c r="E89" s="61"/>
      <c r="F89" s="61"/>
      <c r="G89" s="30"/>
      <c r="H89" s="61"/>
      <c r="I89" s="61"/>
      <c r="J89" s="61"/>
      <c r="K89" s="30"/>
      <c r="L89" s="61"/>
      <c r="M89" s="61"/>
      <c r="N89" s="61"/>
      <c r="O89" s="30"/>
      <c r="P89" s="72"/>
      <c r="Q89" s="61"/>
    </row>
    <row r="90" spans="1:17" ht="14" x14ac:dyDescent="0.15">
      <c r="A90" s="69"/>
      <c r="B90" s="79"/>
      <c r="C90" s="74"/>
      <c r="D90" s="61"/>
      <c r="E90" s="75"/>
      <c r="F90" s="61"/>
      <c r="G90" s="30"/>
      <c r="H90" s="61"/>
      <c r="I90" s="75"/>
      <c r="J90" s="61"/>
      <c r="K90" s="30"/>
      <c r="L90" s="61"/>
      <c r="M90" s="75"/>
      <c r="N90" s="61"/>
      <c r="O90" s="30"/>
      <c r="P90" s="73"/>
      <c r="Q90" s="61"/>
    </row>
    <row r="91" spans="1:17" ht="14" x14ac:dyDescent="0.15">
      <c r="A91" s="69"/>
      <c r="B91" s="130"/>
      <c r="C91" s="79"/>
      <c r="D91" s="71"/>
      <c r="E91" s="75"/>
      <c r="F91" s="61"/>
      <c r="G91" s="30"/>
      <c r="H91" s="61"/>
      <c r="I91" s="75"/>
      <c r="J91" s="61"/>
      <c r="K91" s="30"/>
      <c r="L91" s="61"/>
      <c r="M91" s="75"/>
      <c r="N91" s="61"/>
      <c r="O91" s="30"/>
      <c r="P91" s="61"/>
      <c r="Q91" s="61"/>
    </row>
    <row r="92" spans="1:17" ht="14" x14ac:dyDescent="0.15">
      <c r="A92" s="69"/>
      <c r="B92" s="148"/>
      <c r="C92" s="148"/>
      <c r="D92" s="61"/>
      <c r="E92" s="71"/>
      <c r="F92" s="61"/>
      <c r="G92" s="30"/>
      <c r="H92" s="61"/>
      <c r="I92" s="71"/>
      <c r="J92" s="61"/>
      <c r="K92" s="30"/>
      <c r="L92" s="76"/>
      <c r="M92" s="71"/>
      <c r="N92" s="61"/>
      <c r="O92" s="30"/>
      <c r="P92" s="73"/>
      <c r="Q92" s="61"/>
    </row>
    <row r="93" spans="1:17" ht="14" x14ac:dyDescent="0.15">
      <c r="A93" s="69"/>
      <c r="B93" s="147"/>
      <c r="C93" s="147"/>
      <c r="D93" s="61"/>
      <c r="E93" s="71"/>
      <c r="F93" s="61"/>
      <c r="G93" s="30"/>
      <c r="H93" s="61"/>
      <c r="I93" s="61"/>
      <c r="J93" s="61"/>
      <c r="K93" s="30"/>
      <c r="L93" s="61"/>
      <c r="M93" s="71"/>
      <c r="N93" s="61"/>
      <c r="O93" s="30"/>
      <c r="P93" s="73"/>
      <c r="Q93" s="61"/>
    </row>
    <row r="94" spans="1:17" ht="14" x14ac:dyDescent="0.15">
      <c r="A94" s="69"/>
      <c r="B94" s="74"/>
      <c r="C94" s="131"/>
      <c r="D94" s="61"/>
      <c r="E94" s="71"/>
      <c r="F94" s="61"/>
      <c r="G94" s="30"/>
      <c r="H94" s="61"/>
      <c r="I94" s="71"/>
      <c r="J94" s="61"/>
      <c r="K94" s="30"/>
      <c r="L94" s="61"/>
      <c r="M94" s="71"/>
      <c r="N94" s="61"/>
      <c r="O94" s="30"/>
      <c r="P94" s="77"/>
      <c r="Q94" s="71"/>
    </row>
    <row r="95" spans="1:17" ht="14" x14ac:dyDescent="0.15">
      <c r="A95" s="69"/>
      <c r="B95" s="129"/>
      <c r="C95" s="129"/>
      <c r="D95" s="61"/>
      <c r="E95" s="71"/>
      <c r="F95" s="61"/>
      <c r="G95" s="30"/>
      <c r="H95" s="61"/>
      <c r="I95" s="61"/>
      <c r="J95" s="61"/>
      <c r="K95" s="30"/>
      <c r="L95" s="61"/>
      <c r="M95" s="61"/>
      <c r="N95" s="61"/>
      <c r="O95" s="30"/>
      <c r="P95" s="70"/>
      <c r="Q95" s="61"/>
    </row>
    <row r="96" spans="1:17" ht="14" x14ac:dyDescent="0.15">
      <c r="A96" s="69"/>
      <c r="B96" s="126"/>
      <c r="C96" s="126"/>
      <c r="D96" s="61"/>
      <c r="E96" s="61"/>
      <c r="F96" s="61"/>
      <c r="G96" s="30"/>
      <c r="H96" s="61"/>
      <c r="I96" s="61"/>
      <c r="J96" s="61"/>
      <c r="K96" s="30"/>
      <c r="L96" s="61"/>
      <c r="M96" s="61"/>
      <c r="N96" s="61"/>
      <c r="O96" s="30"/>
      <c r="P96" s="73"/>
      <c r="Q96" s="71"/>
    </row>
    <row r="97" spans="1:17" ht="14" x14ac:dyDescent="0.15">
      <c r="A97" s="69"/>
      <c r="B97" s="130"/>
      <c r="C97" s="127"/>
      <c r="D97" s="61"/>
      <c r="E97" s="61"/>
      <c r="F97" s="61"/>
      <c r="G97" s="30"/>
      <c r="H97" s="61"/>
      <c r="I97" s="71"/>
      <c r="J97" s="61"/>
      <c r="K97" s="30"/>
      <c r="L97" s="61"/>
      <c r="M97" s="61"/>
      <c r="N97" s="61"/>
      <c r="O97" s="30"/>
      <c r="P97" s="61"/>
      <c r="Q97" s="61"/>
    </row>
    <row r="98" spans="1:17" ht="14" x14ac:dyDescent="0.15">
      <c r="A98" s="69"/>
      <c r="B98" s="79"/>
      <c r="C98" s="74"/>
      <c r="D98" s="61"/>
      <c r="E98" s="61"/>
      <c r="F98" s="61"/>
      <c r="G98" s="30"/>
      <c r="H98" s="61"/>
      <c r="I98" s="61"/>
      <c r="J98" s="61"/>
      <c r="K98" s="30"/>
      <c r="L98" s="61"/>
      <c r="M98" s="61"/>
      <c r="N98" s="61"/>
      <c r="O98" s="30"/>
      <c r="P98" s="61"/>
      <c r="Q98" s="61"/>
    </row>
    <row r="99" spans="1:17" ht="14" x14ac:dyDescent="0.15">
      <c r="A99" s="69"/>
      <c r="B99" s="79"/>
      <c r="C99" s="74"/>
      <c r="D99" s="61"/>
      <c r="E99" s="61"/>
      <c r="F99" s="61"/>
      <c r="G99" s="30"/>
      <c r="H99" s="61"/>
      <c r="I99" s="61"/>
      <c r="J99" s="61"/>
      <c r="K99" s="30"/>
      <c r="L99" s="61"/>
      <c r="M99" s="61"/>
      <c r="N99" s="61"/>
      <c r="O99" s="30"/>
      <c r="P99" s="61"/>
      <c r="Q99" s="61"/>
    </row>
    <row r="100" spans="1:17" ht="14" x14ac:dyDescent="0.15">
      <c r="A100" s="69"/>
      <c r="B100" s="132"/>
      <c r="C100" s="74"/>
      <c r="D100" s="61"/>
      <c r="E100" s="75"/>
      <c r="F100" s="61"/>
      <c r="G100" s="30"/>
      <c r="H100" s="61"/>
      <c r="I100" s="75"/>
      <c r="J100" s="61"/>
      <c r="K100" s="30"/>
      <c r="L100" s="61"/>
      <c r="M100" s="75"/>
      <c r="N100" s="61"/>
      <c r="O100" s="30"/>
      <c r="P100" s="73"/>
      <c r="Q100" s="61"/>
    </row>
    <row r="101" spans="1:17" ht="14" x14ac:dyDescent="0.15">
      <c r="A101" s="69"/>
      <c r="B101" s="131"/>
      <c r="C101" s="79"/>
      <c r="D101" s="71"/>
      <c r="E101" s="75"/>
      <c r="F101" s="61"/>
      <c r="G101" s="30"/>
      <c r="H101" s="61"/>
      <c r="I101" s="75"/>
      <c r="J101" s="61"/>
      <c r="K101" s="30"/>
      <c r="L101" s="61"/>
      <c r="M101" s="75"/>
      <c r="N101" s="61"/>
      <c r="O101" s="30"/>
      <c r="P101" s="61"/>
      <c r="Q101" s="61"/>
    </row>
    <row r="102" spans="1:17" ht="14" x14ac:dyDescent="0.15">
      <c r="A102" s="69"/>
      <c r="B102" s="148"/>
      <c r="C102" s="148"/>
      <c r="D102" s="61"/>
      <c r="E102" s="71"/>
      <c r="F102" s="61"/>
      <c r="G102" s="30"/>
      <c r="H102" s="61"/>
      <c r="I102" s="61"/>
      <c r="J102" s="61"/>
      <c r="K102" s="30"/>
      <c r="L102" s="76"/>
      <c r="M102" s="70"/>
      <c r="N102" s="61"/>
      <c r="O102" s="30"/>
      <c r="P102" s="73"/>
      <c r="Q102" s="61"/>
    </row>
    <row r="103" spans="1:17" ht="14" x14ac:dyDescent="0.15">
      <c r="A103" s="69"/>
      <c r="B103" s="147"/>
      <c r="C103" s="147"/>
      <c r="D103" s="61"/>
      <c r="E103" s="71"/>
      <c r="F103" s="61"/>
      <c r="G103" s="30"/>
      <c r="H103" s="61"/>
      <c r="I103" s="61"/>
      <c r="J103" s="61"/>
      <c r="K103" s="30"/>
      <c r="L103" s="61"/>
      <c r="M103" s="70"/>
      <c r="N103" s="61"/>
      <c r="O103" s="30"/>
      <c r="P103" s="73"/>
      <c r="Q103" s="61"/>
    </row>
    <row r="104" spans="1:17" ht="14" x14ac:dyDescent="0.15">
      <c r="A104" s="69"/>
      <c r="B104" s="74"/>
      <c r="C104" s="131"/>
      <c r="D104" s="61"/>
      <c r="E104" s="71"/>
      <c r="F104" s="61"/>
      <c r="G104" s="30"/>
      <c r="H104" s="61"/>
      <c r="I104" s="71"/>
      <c r="J104" s="61"/>
      <c r="K104" s="30"/>
      <c r="L104" s="61"/>
      <c r="M104" s="70"/>
      <c r="N104" s="61"/>
      <c r="O104" s="30"/>
      <c r="P104" s="73"/>
      <c r="Q104" s="61"/>
    </row>
    <row r="105" spans="1:17" ht="14" x14ac:dyDescent="0.15">
      <c r="A105" s="69"/>
      <c r="B105" s="129"/>
      <c r="C105" s="129"/>
      <c r="D105" s="61"/>
      <c r="E105" s="71"/>
      <c r="F105" s="61"/>
      <c r="G105" s="30"/>
      <c r="H105" s="61"/>
      <c r="I105" s="61"/>
      <c r="J105" s="61"/>
      <c r="K105" s="30"/>
      <c r="L105" s="61"/>
      <c r="M105" s="70"/>
      <c r="N105" s="61"/>
      <c r="O105" s="30"/>
      <c r="P105" s="73"/>
      <c r="Q105" s="61"/>
    </row>
    <row r="106" spans="1:17" ht="14" x14ac:dyDescent="0.15">
      <c r="A106" s="69"/>
      <c r="B106" s="126"/>
      <c r="C106" s="126"/>
      <c r="D106" s="61"/>
      <c r="E106" s="61"/>
      <c r="F106" s="61"/>
      <c r="G106" s="30"/>
      <c r="H106" s="61"/>
      <c r="I106" s="61"/>
      <c r="J106" s="61"/>
      <c r="K106" s="30"/>
      <c r="L106" s="61"/>
      <c r="M106" s="70"/>
      <c r="N106" s="61"/>
      <c r="O106" s="30"/>
      <c r="P106" s="73"/>
      <c r="Q106" s="61"/>
    </row>
    <row r="107" spans="1:17" ht="14" x14ac:dyDescent="0.15">
      <c r="A107" s="69"/>
      <c r="B107" s="130"/>
      <c r="C107" s="127"/>
      <c r="D107" s="61"/>
      <c r="E107" s="61"/>
      <c r="F107" s="61"/>
      <c r="G107" s="30"/>
      <c r="H107" s="61"/>
      <c r="I107" s="71"/>
      <c r="J107" s="61"/>
      <c r="K107" s="30"/>
      <c r="L107" s="61"/>
      <c r="M107" s="70"/>
      <c r="N107" s="61"/>
      <c r="O107" s="30"/>
      <c r="P107" s="73"/>
      <c r="Q107" s="61"/>
    </row>
    <row r="108" spans="1:17" ht="14" x14ac:dyDescent="0.15">
      <c r="A108" s="69"/>
      <c r="B108" s="79"/>
      <c r="C108" s="74"/>
      <c r="D108" s="61"/>
      <c r="E108" s="61"/>
      <c r="F108" s="61"/>
      <c r="G108" s="30"/>
      <c r="H108" s="61"/>
      <c r="I108" s="61"/>
      <c r="J108" s="61"/>
      <c r="K108" s="30"/>
      <c r="L108" s="61"/>
      <c r="M108" s="70"/>
      <c r="N108" s="61"/>
      <c r="O108" s="30"/>
      <c r="P108" s="61"/>
      <c r="Q108" s="61"/>
    </row>
    <row r="109" spans="1:17" ht="14" x14ac:dyDescent="0.15">
      <c r="A109" s="69"/>
      <c r="B109" s="79"/>
      <c r="C109" s="74"/>
      <c r="D109" s="61"/>
      <c r="E109" s="61"/>
      <c r="F109" s="61"/>
      <c r="G109" s="30"/>
      <c r="H109" s="61"/>
      <c r="I109" s="61"/>
      <c r="J109" s="61"/>
      <c r="K109" s="30"/>
      <c r="L109" s="61"/>
      <c r="M109" s="61"/>
      <c r="N109" s="61"/>
      <c r="O109" s="30"/>
      <c r="P109" s="61"/>
      <c r="Q109" s="61"/>
    </row>
    <row r="110" spans="1:17" ht="14" x14ac:dyDescent="0.15">
      <c r="A110" s="69"/>
      <c r="B110" s="79"/>
      <c r="C110" s="74"/>
      <c r="D110" s="61"/>
      <c r="E110" s="75"/>
      <c r="F110" s="61"/>
      <c r="G110" s="30"/>
      <c r="H110" s="61"/>
      <c r="I110" s="75"/>
      <c r="J110" s="61"/>
      <c r="K110" s="30"/>
      <c r="L110" s="61"/>
      <c r="M110" s="75"/>
      <c r="N110" s="61"/>
      <c r="O110" s="30"/>
      <c r="P110" s="61"/>
      <c r="Q110" s="61"/>
    </row>
    <row r="111" spans="1:17" ht="14" x14ac:dyDescent="0.15">
      <c r="A111" s="69"/>
      <c r="B111" s="130"/>
      <c r="C111" s="79"/>
      <c r="D111" s="71"/>
      <c r="E111" s="75"/>
      <c r="F111" s="61"/>
      <c r="G111" s="30"/>
      <c r="H111" s="61"/>
      <c r="I111" s="75"/>
      <c r="J111" s="61"/>
      <c r="K111" s="30"/>
      <c r="L111" s="61"/>
      <c r="M111" s="75"/>
      <c r="N111" s="61"/>
      <c r="O111" s="30"/>
      <c r="P111" s="61"/>
      <c r="Q111" s="61"/>
    </row>
    <row r="112" spans="1:17" ht="14" x14ac:dyDescent="0.15">
      <c r="A112" s="69"/>
      <c r="B112" s="148"/>
      <c r="C112" s="148"/>
      <c r="D112" s="61"/>
      <c r="E112" s="71"/>
      <c r="F112" s="61"/>
      <c r="G112" s="30"/>
      <c r="H112" s="61"/>
      <c r="I112" s="61"/>
      <c r="J112" s="61"/>
      <c r="K112" s="30"/>
      <c r="L112" s="61"/>
      <c r="M112" s="61"/>
      <c r="N112" s="61"/>
      <c r="O112" s="30"/>
      <c r="P112" s="73"/>
      <c r="Q112" s="61"/>
    </row>
    <row r="113" spans="1:17" ht="14" x14ac:dyDescent="0.15">
      <c r="A113" s="69"/>
      <c r="B113" s="147"/>
      <c r="C113" s="147"/>
      <c r="D113" s="61"/>
      <c r="E113" s="71"/>
      <c r="F113" s="61"/>
      <c r="G113" s="30"/>
      <c r="H113" s="61"/>
      <c r="I113" s="61"/>
      <c r="J113" s="61"/>
      <c r="K113" s="30"/>
      <c r="L113" s="61"/>
      <c r="M113" s="61"/>
      <c r="N113" s="61"/>
      <c r="O113" s="30"/>
      <c r="P113" s="73"/>
      <c r="Q113" s="61"/>
    </row>
    <row r="114" spans="1:17" ht="14" x14ac:dyDescent="0.15">
      <c r="A114" s="69"/>
      <c r="B114" s="74"/>
      <c r="C114" s="131"/>
      <c r="D114" s="61"/>
      <c r="E114" s="71"/>
      <c r="F114" s="61"/>
      <c r="G114" s="30"/>
      <c r="H114" s="61"/>
      <c r="I114" s="61"/>
      <c r="J114" s="61"/>
      <c r="K114" s="30"/>
      <c r="L114" s="61"/>
      <c r="M114" s="61"/>
      <c r="N114" s="61"/>
      <c r="O114" s="30"/>
      <c r="P114" s="77"/>
      <c r="Q114" s="61"/>
    </row>
    <row r="115" spans="1:17" ht="14" x14ac:dyDescent="0.15">
      <c r="A115" s="69"/>
      <c r="B115" s="129"/>
      <c r="C115" s="129"/>
      <c r="D115" s="61"/>
      <c r="E115" s="71"/>
      <c r="F115" s="61"/>
      <c r="G115" s="30"/>
      <c r="H115" s="61"/>
      <c r="I115" s="61"/>
      <c r="J115" s="61"/>
      <c r="K115" s="30"/>
      <c r="L115" s="61"/>
      <c r="M115" s="61"/>
      <c r="N115" s="61"/>
      <c r="O115" s="30"/>
      <c r="P115" s="73"/>
      <c r="Q115" s="61"/>
    </row>
    <row r="116" spans="1:17" ht="14" x14ac:dyDescent="0.15">
      <c r="A116" s="69"/>
      <c r="B116" s="126"/>
      <c r="C116" s="126"/>
      <c r="D116" s="61"/>
      <c r="E116" s="61"/>
      <c r="F116" s="61"/>
      <c r="G116" s="30"/>
      <c r="H116" s="61"/>
      <c r="I116" s="61"/>
      <c r="J116" s="61"/>
      <c r="K116" s="30"/>
      <c r="L116" s="61"/>
      <c r="M116" s="71"/>
      <c r="N116" s="61"/>
      <c r="O116" s="30"/>
      <c r="P116" s="70"/>
      <c r="Q116" s="61"/>
    </row>
    <row r="117" spans="1:17" ht="14" x14ac:dyDescent="0.15">
      <c r="A117" s="69"/>
      <c r="B117" s="130"/>
      <c r="C117" s="127"/>
      <c r="D117" s="61"/>
      <c r="E117" s="61"/>
      <c r="F117" s="61"/>
      <c r="G117" s="30"/>
      <c r="H117" s="61"/>
      <c r="I117" s="61"/>
      <c r="J117" s="61"/>
      <c r="K117" s="30"/>
      <c r="L117" s="61"/>
      <c r="M117" s="61"/>
      <c r="N117" s="61"/>
      <c r="O117" s="30"/>
      <c r="P117" s="61"/>
      <c r="Q117" s="61"/>
    </row>
    <row r="118" spans="1:17" ht="14" x14ac:dyDescent="0.15">
      <c r="A118" s="69"/>
      <c r="B118" s="79"/>
      <c r="C118" s="74"/>
      <c r="D118" s="61"/>
      <c r="E118" s="61"/>
      <c r="F118" s="61"/>
      <c r="G118" s="30"/>
      <c r="H118" s="61"/>
      <c r="I118" s="61"/>
      <c r="J118" s="61"/>
      <c r="K118" s="30"/>
      <c r="L118" s="61"/>
      <c r="M118" s="61"/>
      <c r="N118" s="61"/>
      <c r="O118" s="30"/>
      <c r="P118" s="61"/>
      <c r="Q118" s="61"/>
    </row>
    <row r="119" spans="1:17" ht="14" x14ac:dyDescent="0.15">
      <c r="A119" s="69"/>
      <c r="B119" s="79"/>
      <c r="C119" s="74"/>
      <c r="D119" s="61"/>
      <c r="E119" s="61"/>
      <c r="F119" s="61"/>
      <c r="G119" s="30"/>
      <c r="H119" s="61"/>
      <c r="I119" s="61"/>
      <c r="J119" s="61"/>
      <c r="K119" s="30"/>
      <c r="L119" s="78"/>
      <c r="M119" s="61"/>
      <c r="N119" s="61"/>
      <c r="O119" s="30"/>
      <c r="P119" s="61"/>
      <c r="Q119" s="61"/>
    </row>
    <row r="120" spans="1:17" ht="14" x14ac:dyDescent="0.15">
      <c r="A120" s="69"/>
      <c r="B120" s="79"/>
      <c r="C120" s="74"/>
      <c r="D120" s="71"/>
      <c r="E120" s="75"/>
      <c r="F120" s="61"/>
      <c r="G120" s="30"/>
      <c r="H120" s="61"/>
      <c r="I120" s="61"/>
      <c r="J120" s="61"/>
      <c r="K120" s="30"/>
      <c r="L120" s="61"/>
      <c r="M120" s="61"/>
      <c r="N120" s="61"/>
      <c r="O120" s="30"/>
      <c r="P120" s="73"/>
      <c r="Q120" s="61"/>
    </row>
    <row r="121" spans="1:17" ht="14" x14ac:dyDescent="0.15">
      <c r="A121" s="69"/>
      <c r="B121" s="130"/>
      <c r="C121" s="79"/>
      <c r="D121" s="71"/>
      <c r="E121" s="75"/>
      <c r="F121" s="61"/>
      <c r="G121" s="30"/>
      <c r="H121" s="61"/>
      <c r="I121" s="75"/>
      <c r="J121" s="61"/>
      <c r="K121" s="30"/>
      <c r="L121" s="61"/>
      <c r="M121" s="75"/>
      <c r="N121" s="61"/>
      <c r="O121" s="30"/>
      <c r="P121" s="61"/>
      <c r="Q121" s="61"/>
    </row>
    <row r="122" spans="1:17" ht="14" x14ac:dyDescent="0.15">
      <c r="A122" s="69"/>
      <c r="B122" s="148"/>
      <c r="C122" s="148"/>
      <c r="D122" s="76"/>
      <c r="E122" s="61"/>
      <c r="F122" s="61"/>
      <c r="G122" s="30"/>
      <c r="H122" s="76"/>
      <c r="I122" s="61"/>
      <c r="J122" s="61"/>
      <c r="K122" s="30"/>
      <c r="L122" s="76"/>
      <c r="M122" s="71"/>
      <c r="N122" s="61"/>
      <c r="O122" s="30"/>
      <c r="P122" s="73"/>
      <c r="Q122" s="71"/>
    </row>
    <row r="123" spans="1:17" ht="14" x14ac:dyDescent="0.15">
      <c r="A123" s="69"/>
      <c r="B123" s="147"/>
      <c r="C123" s="147"/>
      <c r="D123" s="61"/>
      <c r="E123" s="61"/>
      <c r="F123" s="61"/>
      <c r="G123" s="30"/>
      <c r="H123" s="61"/>
      <c r="I123" s="61"/>
      <c r="J123" s="61"/>
      <c r="K123" s="30"/>
      <c r="L123" s="61"/>
      <c r="M123" s="61"/>
      <c r="N123" s="61"/>
      <c r="O123" s="30"/>
      <c r="P123" s="73"/>
      <c r="Q123" s="61"/>
    </row>
    <row r="124" spans="1:17" ht="14" x14ac:dyDescent="0.15">
      <c r="A124" s="69"/>
      <c r="B124" s="74"/>
      <c r="C124" s="131"/>
      <c r="D124" s="61"/>
      <c r="E124" s="61"/>
      <c r="F124" s="61"/>
      <c r="G124" s="30"/>
      <c r="H124" s="61"/>
      <c r="I124" s="61"/>
      <c r="J124" s="61"/>
      <c r="K124" s="30"/>
      <c r="L124" s="61"/>
      <c r="M124" s="61"/>
      <c r="N124" s="61"/>
      <c r="O124" s="30"/>
      <c r="P124" s="77"/>
      <c r="Q124" s="61"/>
    </row>
    <row r="125" spans="1:17" ht="14" x14ac:dyDescent="0.15">
      <c r="A125" s="69"/>
      <c r="B125" s="129"/>
      <c r="C125" s="129"/>
      <c r="D125" s="61"/>
      <c r="E125" s="71"/>
      <c r="F125" s="61"/>
      <c r="G125" s="30"/>
      <c r="H125" s="61"/>
      <c r="I125" s="61"/>
      <c r="J125" s="61"/>
      <c r="K125" s="30"/>
      <c r="L125" s="61"/>
      <c r="M125" s="71"/>
      <c r="N125" s="61"/>
      <c r="O125" s="30"/>
      <c r="P125" s="70"/>
      <c r="Q125" s="61"/>
    </row>
    <row r="126" spans="1:17" ht="14" x14ac:dyDescent="0.15">
      <c r="A126" s="69"/>
      <c r="B126" s="126"/>
      <c r="C126" s="126"/>
      <c r="D126" s="61"/>
      <c r="E126" s="61"/>
      <c r="F126" s="61"/>
      <c r="G126" s="30"/>
      <c r="H126" s="61"/>
      <c r="I126" s="61"/>
      <c r="J126" s="79"/>
      <c r="K126" s="30"/>
      <c r="L126" s="61"/>
      <c r="M126" s="61"/>
      <c r="N126" s="30"/>
      <c r="O126" s="30"/>
      <c r="P126" s="73"/>
      <c r="Q126" s="30"/>
    </row>
    <row r="127" spans="1:17" ht="14" x14ac:dyDescent="0.15">
      <c r="A127" s="69"/>
      <c r="B127" s="130"/>
      <c r="C127" s="127"/>
      <c r="D127" s="61"/>
      <c r="E127" s="61"/>
      <c r="F127" s="61"/>
      <c r="G127" s="30"/>
      <c r="H127" s="61"/>
      <c r="I127" s="61"/>
      <c r="J127" s="61"/>
      <c r="K127" s="30"/>
      <c r="L127" s="61"/>
      <c r="M127" s="61"/>
      <c r="N127" s="61"/>
      <c r="O127" s="30"/>
      <c r="P127" s="61"/>
      <c r="Q127" s="61"/>
    </row>
    <row r="128" spans="1:17" ht="14" x14ac:dyDescent="0.15">
      <c r="A128" s="69"/>
      <c r="B128" s="79"/>
      <c r="C128" s="74"/>
      <c r="D128" s="61"/>
      <c r="E128" s="61"/>
      <c r="F128" s="61"/>
      <c r="G128" s="30"/>
      <c r="H128" s="61"/>
      <c r="I128" s="61"/>
      <c r="J128" s="61"/>
      <c r="K128" s="30"/>
      <c r="L128" s="61"/>
      <c r="M128" s="61"/>
      <c r="N128" s="61"/>
      <c r="O128" s="30"/>
      <c r="P128" s="61"/>
      <c r="Q128" s="61"/>
    </row>
    <row r="129" spans="1:17" ht="14" x14ac:dyDescent="0.15">
      <c r="A129" s="69"/>
      <c r="B129" s="79"/>
      <c r="C129" s="74"/>
      <c r="D129" s="61"/>
      <c r="E129" s="71"/>
      <c r="F129" s="61"/>
      <c r="G129" s="30"/>
      <c r="H129" s="61"/>
      <c r="I129" s="61"/>
      <c r="J129" s="61"/>
      <c r="K129" s="30"/>
      <c r="L129" s="61"/>
      <c r="M129" s="61"/>
      <c r="N129" s="61"/>
      <c r="O129" s="30"/>
      <c r="P129" s="61"/>
      <c r="Q129" s="61"/>
    </row>
    <row r="130" spans="1:17" ht="14" x14ac:dyDescent="0.15">
      <c r="A130" s="69"/>
      <c r="B130" s="132"/>
      <c r="C130" s="74"/>
      <c r="D130" s="61"/>
      <c r="E130" s="75"/>
      <c r="F130" s="61"/>
      <c r="G130" s="30"/>
      <c r="H130" s="61"/>
      <c r="I130" s="75"/>
      <c r="J130" s="61"/>
      <c r="K130" s="30"/>
      <c r="L130" s="71"/>
      <c r="M130" s="75"/>
      <c r="N130" s="61"/>
      <c r="O130" s="30"/>
      <c r="P130" s="73"/>
      <c r="Q130" s="61"/>
    </row>
    <row r="131" spans="1:17" ht="14" x14ac:dyDescent="0.15">
      <c r="A131" s="69"/>
      <c r="B131" s="131"/>
      <c r="C131" s="79"/>
      <c r="D131" s="71"/>
      <c r="E131" s="75"/>
      <c r="F131" s="61"/>
      <c r="G131" s="30"/>
      <c r="H131" s="61"/>
      <c r="I131" s="75"/>
      <c r="J131" s="61"/>
      <c r="K131" s="30"/>
      <c r="L131" s="61"/>
      <c r="M131" s="75"/>
      <c r="N131" s="61"/>
      <c r="O131" s="30"/>
      <c r="P131" s="61"/>
      <c r="Q131" s="61"/>
    </row>
    <row r="132" spans="1:17" ht="14" x14ac:dyDescent="0.15">
      <c r="A132" s="69"/>
      <c r="B132" s="131"/>
      <c r="C132" s="131"/>
      <c r="D132" s="76"/>
      <c r="E132" s="61"/>
      <c r="F132" s="61"/>
      <c r="G132" s="30"/>
      <c r="H132" s="76"/>
      <c r="I132" s="61"/>
      <c r="J132" s="61"/>
      <c r="K132" s="30"/>
      <c r="L132" s="76"/>
      <c r="M132" s="71"/>
      <c r="N132" s="61"/>
      <c r="O132" s="30"/>
      <c r="P132" s="73"/>
      <c r="Q132" s="61"/>
    </row>
    <row r="133" spans="1:17" ht="14" x14ac:dyDescent="0.15">
      <c r="A133" s="69"/>
      <c r="B133" s="147"/>
      <c r="C133" s="147"/>
      <c r="D133" s="61"/>
      <c r="E133" s="61"/>
      <c r="F133" s="61"/>
      <c r="G133" s="30"/>
      <c r="H133" s="61"/>
      <c r="I133" s="61"/>
      <c r="J133" s="61"/>
      <c r="K133" s="30"/>
      <c r="L133" s="61"/>
      <c r="M133" s="61"/>
      <c r="N133" s="61"/>
      <c r="O133" s="30"/>
      <c r="P133" s="77"/>
      <c r="Q133" s="61"/>
    </row>
    <row r="134" spans="1:17" ht="14" x14ac:dyDescent="0.15">
      <c r="A134" s="69"/>
      <c r="B134" s="131"/>
      <c r="C134" s="131"/>
      <c r="D134" s="61"/>
      <c r="E134" s="61"/>
      <c r="F134" s="61"/>
      <c r="G134" s="30"/>
      <c r="H134" s="61"/>
      <c r="I134" s="61"/>
      <c r="J134" s="61"/>
      <c r="K134" s="30"/>
      <c r="L134" s="61"/>
      <c r="M134" s="61"/>
      <c r="N134" s="61"/>
      <c r="O134" s="30"/>
      <c r="P134" s="70"/>
      <c r="Q134" s="61"/>
    </row>
    <row r="135" spans="1:17" ht="14" x14ac:dyDescent="0.15">
      <c r="A135" s="69"/>
      <c r="B135" s="129"/>
      <c r="C135" s="129"/>
      <c r="D135" s="61"/>
      <c r="E135" s="61"/>
      <c r="F135" s="61"/>
      <c r="G135" s="30"/>
      <c r="H135" s="61"/>
      <c r="I135" s="61"/>
      <c r="J135" s="61"/>
      <c r="K135" s="30"/>
      <c r="L135" s="61"/>
      <c r="M135" s="61"/>
      <c r="N135" s="61"/>
      <c r="O135" s="30"/>
      <c r="P135" s="73"/>
      <c r="Q135" s="61"/>
    </row>
    <row r="136" spans="1:17" ht="14" x14ac:dyDescent="0.15">
      <c r="A136" s="69"/>
      <c r="B136" s="126"/>
      <c r="C136" s="131"/>
      <c r="D136" s="61"/>
      <c r="E136" s="61"/>
      <c r="F136" s="61"/>
      <c r="G136" s="30"/>
      <c r="H136" s="61"/>
      <c r="I136" s="61"/>
      <c r="J136" s="61"/>
      <c r="K136" s="30"/>
      <c r="L136" s="61"/>
      <c r="M136" s="61"/>
      <c r="N136" s="61"/>
      <c r="O136" s="30"/>
      <c r="P136" s="61"/>
      <c r="Q136" s="61"/>
    </row>
    <row r="137" spans="1:17" ht="14" x14ac:dyDescent="0.15">
      <c r="A137" s="69"/>
      <c r="B137" s="130"/>
      <c r="C137" s="133"/>
      <c r="D137" s="61"/>
      <c r="E137" s="61"/>
      <c r="F137" s="61"/>
      <c r="G137" s="30"/>
      <c r="H137" s="79"/>
      <c r="I137" s="79"/>
      <c r="J137" s="61"/>
      <c r="K137" s="30"/>
      <c r="L137" s="61"/>
      <c r="M137" s="61"/>
      <c r="N137" s="61"/>
      <c r="O137" s="30"/>
      <c r="P137" s="61"/>
      <c r="Q137" s="61"/>
    </row>
    <row r="138" spans="1:17" ht="14" x14ac:dyDescent="0.15">
      <c r="A138" s="69"/>
      <c r="B138" s="131"/>
      <c r="C138" s="131"/>
      <c r="D138" s="61"/>
      <c r="E138" s="61"/>
      <c r="F138" s="61"/>
      <c r="G138" s="30"/>
      <c r="H138" s="61"/>
      <c r="I138" s="61"/>
      <c r="J138" s="61"/>
      <c r="K138" s="30"/>
      <c r="L138" s="61"/>
      <c r="M138" s="61"/>
      <c r="N138" s="61"/>
      <c r="O138" s="30"/>
      <c r="P138" s="61"/>
      <c r="Q138" s="61"/>
    </row>
    <row r="139" spans="1:17" ht="14" x14ac:dyDescent="0.15">
      <c r="A139" s="69"/>
      <c r="B139" s="131"/>
      <c r="C139" s="131"/>
      <c r="D139" s="61"/>
      <c r="E139" s="61"/>
      <c r="F139" s="61"/>
      <c r="G139" s="30"/>
      <c r="H139" s="61"/>
      <c r="I139" s="61"/>
      <c r="J139" s="61"/>
      <c r="K139" s="30"/>
      <c r="L139" s="61"/>
      <c r="M139" s="61"/>
      <c r="N139" s="61"/>
      <c r="O139" s="30"/>
      <c r="P139" s="61"/>
      <c r="Q139" s="61"/>
    </row>
    <row r="140" spans="1:17" ht="14" x14ac:dyDescent="0.15">
      <c r="A140" s="69"/>
      <c r="B140" s="132"/>
      <c r="C140" s="74"/>
      <c r="D140" s="61"/>
      <c r="E140" s="75"/>
      <c r="F140" s="61"/>
      <c r="G140" s="30"/>
      <c r="H140" s="71"/>
      <c r="I140" s="75"/>
      <c r="J140" s="61"/>
      <c r="K140" s="30"/>
      <c r="L140" s="71"/>
      <c r="M140" s="75"/>
      <c r="N140" s="61"/>
      <c r="O140" s="30"/>
      <c r="P140" s="73"/>
      <c r="Q140" s="61"/>
    </row>
    <row r="141" spans="1:17" ht="14" x14ac:dyDescent="0.15">
      <c r="A141" s="69"/>
      <c r="B141" s="131"/>
      <c r="C141" s="79"/>
      <c r="D141" s="71"/>
      <c r="E141" s="75"/>
      <c r="F141" s="61"/>
      <c r="G141" s="30"/>
      <c r="H141" s="61"/>
      <c r="I141" s="75"/>
      <c r="J141" s="61"/>
      <c r="K141" s="30"/>
      <c r="L141" s="61"/>
      <c r="M141" s="75"/>
      <c r="N141" s="61"/>
      <c r="O141" s="30"/>
      <c r="P141" s="61"/>
      <c r="Q141" s="61"/>
    </row>
  </sheetData>
  <mergeCells count="57">
    <mergeCell ref="J3:L3"/>
    <mergeCell ref="N3:Q3"/>
    <mergeCell ref="AB3:AD3"/>
    <mergeCell ref="B1:H1"/>
    <mergeCell ref="J1:M1"/>
    <mergeCell ref="N1:Q1"/>
    <mergeCell ref="AB1:AD1"/>
    <mergeCell ref="AB2:AG2"/>
    <mergeCell ref="B2:H2"/>
    <mergeCell ref="B4:C4"/>
    <mergeCell ref="S4:T4"/>
    <mergeCell ref="B5:C5"/>
    <mergeCell ref="S5:T5"/>
    <mergeCell ref="B6:C6"/>
    <mergeCell ref="S6:T6"/>
    <mergeCell ref="B7:C7"/>
    <mergeCell ref="S7:T7"/>
    <mergeCell ref="B16:C16"/>
    <mergeCell ref="S16:T16"/>
    <mergeCell ref="B17:C17"/>
    <mergeCell ref="S17:T17"/>
    <mergeCell ref="B26:C26"/>
    <mergeCell ref="S26:T26"/>
    <mergeCell ref="B27:C27"/>
    <mergeCell ref="S27:T27"/>
    <mergeCell ref="B36:C36"/>
    <mergeCell ref="S36:T36"/>
    <mergeCell ref="B28:C29"/>
    <mergeCell ref="B37:C37"/>
    <mergeCell ref="S37:T37"/>
    <mergeCell ref="B46:C46"/>
    <mergeCell ref="S46:T46"/>
    <mergeCell ref="B47:C47"/>
    <mergeCell ref="S47:T47"/>
    <mergeCell ref="B38:C39"/>
    <mergeCell ref="B92:C92"/>
    <mergeCell ref="S56:T56"/>
    <mergeCell ref="B57:C57"/>
    <mergeCell ref="S57:T57"/>
    <mergeCell ref="B67:C67"/>
    <mergeCell ref="S67:T67"/>
    <mergeCell ref="B66:C66"/>
    <mergeCell ref="B79:C80"/>
    <mergeCell ref="B123:C123"/>
    <mergeCell ref="B133:C133"/>
    <mergeCell ref="B93:C93"/>
    <mergeCell ref="B102:C102"/>
    <mergeCell ref="B103:C103"/>
    <mergeCell ref="B112:C112"/>
    <mergeCell ref="B113:C113"/>
    <mergeCell ref="B122:C122"/>
    <mergeCell ref="B48:C49"/>
    <mergeCell ref="B58:C59"/>
    <mergeCell ref="B68:C69"/>
    <mergeCell ref="B76:C76"/>
    <mergeCell ref="B77:C77"/>
    <mergeCell ref="B56:C56"/>
  </mergeCells>
  <pageMargins left="0.39370078740157483" right="0.15748031496062992" top="0.39370078740157483" bottom="0.19685039370078741" header="0.51181102362204722" footer="0.19685039370078741"/>
  <pageSetup paperSize="9" scale="58" pageOrder="overThenDown" orientation="portrait" r:id="rId1"/>
  <headerFooter alignWithMargins="0"/>
  <colBreaks count="1" manualBreakCount="1">
    <brk id="17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Sussistenza</vt:lpstr>
      <vt:lpstr>'Piano Sussistenza'!Area_stampa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Thoma, Giuditta (STUDENTS)</cp:lastModifiedBy>
  <dcterms:created xsi:type="dcterms:W3CDTF">2017-01-17T07:08:27Z</dcterms:created>
  <dcterms:modified xsi:type="dcterms:W3CDTF">2022-08-05T17:04:22Z</dcterms:modified>
</cp:coreProperties>
</file>